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25" activeTab="2"/>
  </bookViews>
  <sheets>
    <sheet name="MČ 1 - 22" sheetId="1" r:id="rId1"/>
    <sheet name="MČ 23 - 57" sheetId="2" r:id="rId2"/>
    <sheet name="Celkem" sheetId="3" r:id="rId3"/>
  </sheets>
  <definedNames>
    <definedName name="_xlnm.Print_Titles" localSheetId="1">'MČ 23 - 57'!$5:$7</definedName>
  </definedNames>
  <calcPr fullCalcOnLoad="1"/>
</workbook>
</file>

<file path=xl/sharedStrings.xml><?xml version="1.0" encoding="utf-8"?>
<sst xmlns="http://schemas.openxmlformats.org/spreadsheetml/2006/main" count="158" uniqueCount="134">
  <si>
    <t xml:space="preserve">Propočet  DVz na rok 2008: </t>
  </si>
  <si>
    <t>v tis.Kč</t>
  </si>
  <si>
    <t>Městská část</t>
  </si>
  <si>
    <r>
      <t>Rozloha       území MČ           v km</t>
    </r>
    <r>
      <rPr>
        <b/>
        <vertAlign val="superscript"/>
        <sz val="8"/>
        <rFont val="Arial CE"/>
        <family val="2"/>
      </rPr>
      <t>2</t>
    </r>
  </si>
  <si>
    <t xml:space="preserve">Dotační vztahy HMP 2007   dle usn.ZHMP    č.1/5 z 30.11.06            </t>
  </si>
  <si>
    <t>Průměr inkasa DPFOP z let       2004 - 2006</t>
  </si>
  <si>
    <t>Dle počtu obyv.    MČ</t>
  </si>
  <si>
    <t>Dle rozlohy  MČ</t>
  </si>
  <si>
    <t xml:space="preserve"> Návrh dotačních vztahů na r.2008</t>
  </si>
  <si>
    <t>Index   2008/2007   v %</t>
  </si>
  <si>
    <t>Rozdíl     DVz 2008-2007</t>
  </si>
  <si>
    <t>Korekce pro rok 2008        (1/2 rozdílu )</t>
  </si>
  <si>
    <t xml:space="preserve"> Návrh DVz na r.2008 po korekcích     </t>
  </si>
  <si>
    <t>DVz 2008 na 1obyv. MČ po korekci</t>
  </si>
  <si>
    <t>Dokrytí na min.výši  2,3 tis./obyv.</t>
  </si>
  <si>
    <t xml:space="preserve"> Návrh dot.vztahů na r.2008 po korekci a dokrytí</t>
  </si>
  <si>
    <t>Rozdíl   2008 - 2007</t>
  </si>
  <si>
    <t xml:space="preserve">DVz 2008 na 1 obyv.MČ 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</si>
  <si>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</si>
  <si>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</si>
  <si>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</si>
  <si>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</si>
  <si>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</si>
  <si>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</si>
  <si>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</si>
  <si>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</si>
  <si>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</si>
  <si>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</si>
  <si>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</si>
  <si>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</si>
  <si>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</si>
  <si>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</si>
  <si>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</si>
  <si>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</si>
  <si>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</si>
  <si>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</si>
  <si>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</si>
  <si>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</si>
  <si>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</si>
  <si>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</si>
  <si>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Celkem 1 - 22</t>
  </si>
  <si>
    <t xml:space="preserve">Nárůstu celkového objemu dot.vztahů pro MČ Praha 1 - 22  pro rok 2008         7,6 %   </t>
  </si>
  <si>
    <r>
      <t xml:space="preserve">                   pak objem k rozdělení               </t>
    </r>
    <r>
      <rPr>
        <b/>
        <sz val="8"/>
        <rFont val="Arial CE"/>
        <family val="2"/>
      </rPr>
      <t xml:space="preserve"> 3 231 327  tis.Kč</t>
    </r>
  </si>
  <si>
    <r>
      <t xml:space="preserve">Průměrné inkaso DPFOP z území MČ za r.2004-06                    </t>
    </r>
    <r>
      <rPr>
        <b/>
        <sz val="8"/>
        <rFont val="Arial CE"/>
        <family val="2"/>
      </rPr>
      <t>1 528 950 tis.Kč</t>
    </r>
    <r>
      <rPr>
        <sz val="8"/>
        <rFont val="Arial CE"/>
        <family val="2"/>
      </rPr>
      <t>,    zbývá k dalšímu dělení    1 702 377  tis.Kč</t>
    </r>
  </si>
  <si>
    <t xml:space="preserve">            - dle počtu obyv.   75%                                          </t>
  </si>
  <si>
    <t>tis. Kč</t>
  </si>
  <si>
    <t xml:space="preserve">            - dle rozlohy         25%                                                      </t>
  </si>
  <si>
    <r>
      <t xml:space="preserve">                             </t>
    </r>
    <r>
      <rPr>
        <b/>
        <sz val="8"/>
        <rFont val="Arial CE"/>
        <family val="2"/>
      </rPr>
      <t xml:space="preserve">P r o p o č t o v é   u k a z a t e l e   </t>
    </r>
  </si>
  <si>
    <t>P r o p o č e t   DVz   n a   r o k   2 0 0 8</t>
  </si>
  <si>
    <t>Rozloha území v km2</t>
  </si>
  <si>
    <t>Plochy vozovek na MČ mimo správu TSK  /m2/ 06/2007</t>
  </si>
  <si>
    <t>Výměry zeleně v ha r.2007</t>
  </si>
  <si>
    <t>SDH  */</t>
  </si>
  <si>
    <t xml:space="preserve">Dotační vztah HMP 2006               </t>
  </si>
  <si>
    <t>Dotační vztahy HMP na r.2007 dle usn.ZHMP č.1/5 z 30.11.06</t>
  </si>
  <si>
    <t>dle počtu obyv. MČ</t>
  </si>
  <si>
    <t>dle rozlohy území MČ</t>
  </si>
  <si>
    <t>dle počtu žáků ZŠ,MŠ</t>
  </si>
  <si>
    <t>dle plochy komunikací</t>
  </si>
  <si>
    <t>dle plochy zeleně</t>
  </si>
  <si>
    <t>dle SDH</t>
  </si>
  <si>
    <t xml:space="preserve">Dotační vztah HMP 2005               </t>
  </si>
  <si>
    <t>Návrh dotačního vztahu na r.2006</t>
  </si>
  <si>
    <t>Index 2008/07      v %</t>
  </si>
  <si>
    <r>
      <t xml:space="preserve">Návrh         2008        </t>
    </r>
    <r>
      <rPr>
        <b/>
        <sz val="8"/>
        <rFont val="Arial CE"/>
        <family val="2"/>
      </rPr>
      <t>po korekci a dokrytí</t>
    </r>
  </si>
  <si>
    <t>Rozdíl 2008-2007</t>
  </si>
  <si>
    <t>Dotační vztah na 1 obyv.  r.2008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</si>
  <si>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</si>
  <si>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</si>
  <si>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</si>
  <si>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</si>
  <si>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</si>
  <si>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</si>
  <si>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</si>
  <si>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</si>
  <si>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</si>
  <si>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</si>
  <si>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</si>
  <si>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</si>
  <si>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</si>
  <si>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</si>
  <si>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</si>
  <si>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</si>
  <si>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</si>
  <si>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</si>
  <si>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</si>
  <si>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</si>
  <si>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</si>
  <si>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</si>
  <si>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Před.Kopanina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</si>
  <si>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</si>
  <si>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</si>
  <si>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</si>
  <si>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</si>
  <si>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</si>
  <si>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</si>
  <si>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</si>
  <si>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</si>
  <si>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</si>
  <si>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</si>
  <si>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</si>
  <si>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</si>
  <si>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Celkem  23-57</t>
  </si>
  <si>
    <t>dle smluv:</t>
  </si>
  <si>
    <t>Celkem</t>
  </si>
  <si>
    <t>C e l k e m</t>
  </si>
  <si>
    <t xml:space="preserve">Nárůstu celkového objemu dot.vztahů z rozpočtu HMP k MČ Praha 23 - 57 pro rok 2008       7,6 %  </t>
  </si>
  <si>
    <t>*/ rozděleno v návaznosti na kategorii jednotky: JPO III x JPO V</t>
  </si>
  <si>
    <r>
      <t xml:space="preserve">              pak objem k rozdělení             </t>
    </r>
    <r>
      <rPr>
        <b/>
        <sz val="8"/>
        <rFont val="Arial CE"/>
        <family val="2"/>
      </rPr>
      <t>257 413 tis.Kč</t>
    </r>
  </si>
  <si>
    <t>dle počtu obyv.              40%</t>
  </si>
  <si>
    <t xml:space="preserve">  tis.Kč</t>
  </si>
  <si>
    <t xml:space="preserve">dle rozlohy MČ              15%       </t>
  </si>
  <si>
    <t xml:space="preserve">dle počtu žáků ZŠ, MŠ   20%  </t>
  </si>
  <si>
    <t>dle plochy komunikací    10%</t>
  </si>
  <si>
    <t>dle plochy zeleně           10%</t>
  </si>
  <si>
    <t>dle SDH                          5%</t>
  </si>
  <si>
    <t>c e l k e m</t>
  </si>
  <si>
    <t xml:space="preserve">Navýšení  "dle smluv" vyplývá z Dodatku č.2 ke smlouvě mezi HMP, MČ Praha - Ďáblice a MČ Praha - Březiněves  a usn.ZHMP č.7/58 z 31.5.2007 </t>
  </si>
  <si>
    <t>C/  Celková  rekapitulace</t>
  </si>
  <si>
    <t xml:space="preserve">Dotační vztahy HMP    na r.2007               </t>
  </si>
  <si>
    <t>Rozdíl  DVz          2008-2007</t>
  </si>
  <si>
    <t>Index   DVz             2008/2007            v %</t>
  </si>
  <si>
    <t xml:space="preserve"> </t>
  </si>
  <si>
    <t>Praha  1 - 22</t>
  </si>
  <si>
    <t>Praha 23 - 57</t>
  </si>
  <si>
    <t>Celkem 1 - 57</t>
  </si>
  <si>
    <t>dle smluv</t>
  </si>
  <si>
    <t>Počet                 obyv.MČ                 (k 30.9.07)</t>
  </si>
  <si>
    <t xml:space="preserve">Počet     obyv.          (k 30.9.07) </t>
  </si>
  <si>
    <t>Počty žáků (10/2007)</t>
  </si>
  <si>
    <t xml:space="preserve"> Aktualizovaný návrh dotačních vztahů na r.2008 </t>
  </si>
  <si>
    <t xml:space="preserve">B)  Návrh dotačních vztahů z rozpočtu hl. m. Prahy na rok 2008  k MČ Praha  23 - 57    </t>
  </si>
  <si>
    <t xml:space="preserve">A) Návrh  dotačních vztahů hl.m.Prahy k MČ Praha 1 - 22  na rok 2008   </t>
  </si>
  <si>
    <t>Příloha č.2 k usnesení Zastupitelstva HMP č.       ze dne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</si>
</sst>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#,##0.0"/>
    <numFmt numFmtId="166" formatCode="0.0000"/>
    <numFmt numFmtId="167" formatCode="#,##0.000"/>
    <numFmt numFmtId="168" formatCode="#,##0.00000"/>
  </numFmts>
  <fonts count="18">
    <font>
      <sz val="10"/>
      <name val="Arial CE"/>
      <family val="0"/>
    </font>
    <font>
      <b/>
      <u val="single"/>
      <sz val="8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u val="single"/>
      <sz val="10"/>
      <name val="Arial CE"/>
      <family val="2"/>
    </font>
    <font>
      <b/>
      <u val="single"/>
      <sz val="10"/>
      <name val="Arial CE"/>
      <family val="2"/>
    </font>
    <font>
      <b/>
      <u val="single"/>
      <sz val="12"/>
      <name val="Arial CE"/>
      <family val="2"/>
    </font>
    <font>
      <b/>
      <sz val="8"/>
      <name val="Arial CE"/>
      <family val="2"/>
    </font>
    <font>
      <b/>
      <vertAlign val="superscript"/>
      <sz val="8"/>
      <name val="Arial CE"/>
      <family val="2"/>
    </font>
    <font>
      <b/>
      <i/>
      <sz val="8"/>
      <name val="Arial CE"/>
      <family val="2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i/>
      <sz val="8"/>
      <color indexed="10"/>
      <name val="Arial CE"/>
      <family val="2"/>
    </font>
    <font>
      <i/>
      <u val="single"/>
      <sz val="12"/>
      <name val="Arial CE"/>
      <family val="2"/>
    </font>
    <font>
      <b/>
      <u val="double"/>
      <sz val="8"/>
      <name val="Arial CE"/>
      <family val="2"/>
    </font>
    <font>
      <b/>
      <sz val="10"/>
      <name val="Arial CE"/>
      <family val="2"/>
    </font>
    <font>
      <sz val="8"/>
      <color indexed="8"/>
      <name val="Arial CE"/>
      <family val="2"/>
    </font>
    <font>
      <i/>
      <u val="single"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0" applyFont="1" applyBorder="1" applyAlignment="1">
      <alignment/>
    </xf>
    <xf numFmtId="3" fontId="2" fillId="0" borderId="7" xfId="0" applyNumberFormat="1" applyFont="1" applyFill="1" applyBorder="1" applyAlignment="1">
      <alignment/>
    </xf>
    <xf numFmtId="164" fontId="2" fillId="0" borderId="8" xfId="0" applyNumberFormat="1" applyFont="1" applyBorder="1" applyAlignment="1">
      <alignment/>
    </xf>
    <xf numFmtId="3" fontId="3" fillId="3" borderId="8" xfId="0" applyNumberFormat="1" applyFont="1" applyFill="1" applyBorder="1" applyAlignment="1">
      <alignment/>
    </xf>
    <xf numFmtId="0" fontId="2" fillId="0" borderId="5" xfId="0" applyFont="1" applyBorder="1" applyAlignment="1">
      <alignment/>
    </xf>
    <xf numFmtId="3" fontId="2" fillId="0" borderId="8" xfId="0" applyNumberFormat="1" applyFont="1" applyBorder="1" applyAlignment="1">
      <alignment/>
    </xf>
    <xf numFmtId="3" fontId="7" fillId="2" borderId="8" xfId="0" applyNumberFormat="1" applyFont="1" applyFill="1" applyBorder="1" applyAlignment="1">
      <alignment/>
    </xf>
    <xf numFmtId="4" fontId="2" fillId="0" borderId="8" xfId="0" applyNumberFormat="1" applyFont="1" applyFill="1" applyBorder="1" applyAlignment="1">
      <alignment/>
    </xf>
    <xf numFmtId="3" fontId="3" fillId="0" borderId="9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2" borderId="8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7" fillId="0" borderId="12" xfId="0" applyFont="1" applyBorder="1" applyAlignment="1">
      <alignment/>
    </xf>
    <xf numFmtId="164" fontId="2" fillId="0" borderId="13" xfId="0" applyNumberFormat="1" applyFont="1" applyBorder="1" applyAlignment="1">
      <alignment/>
    </xf>
    <xf numFmtId="3" fontId="3" fillId="3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2" fillId="0" borderId="13" xfId="0" applyNumberFormat="1" applyFont="1" applyBorder="1" applyAlignment="1">
      <alignment/>
    </xf>
    <xf numFmtId="3" fontId="7" fillId="2" borderId="13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2" borderId="13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0" fontId="10" fillId="0" borderId="18" xfId="0" applyFont="1" applyBorder="1" applyAlignment="1">
      <alignment/>
    </xf>
    <xf numFmtId="0" fontId="11" fillId="0" borderId="19" xfId="0" applyFont="1" applyBorder="1" applyAlignment="1">
      <alignment/>
    </xf>
    <xf numFmtId="4" fontId="11" fillId="0" borderId="20" xfId="0" applyNumberFormat="1" applyFont="1" applyBorder="1" applyAlignment="1">
      <alignment/>
    </xf>
    <xf numFmtId="0" fontId="12" fillId="3" borderId="20" xfId="0" applyFont="1" applyFill="1" applyBorder="1" applyAlignment="1">
      <alignment/>
    </xf>
    <xf numFmtId="0" fontId="11" fillId="0" borderId="21" xfId="0" applyFont="1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20" xfId="0" applyNumberFormat="1" applyFont="1" applyBorder="1" applyAlignment="1">
      <alignment/>
    </xf>
    <xf numFmtId="3" fontId="10" fillId="2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3" fontId="3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2" borderId="20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3" fontId="3" fillId="0" borderId="22" xfId="0" applyNumberFormat="1" applyFont="1" applyFill="1" applyBorder="1" applyAlignment="1">
      <alignment/>
    </xf>
    <xf numFmtId="3" fontId="7" fillId="4" borderId="22" xfId="0" applyNumberFormat="1" applyFont="1" applyFill="1" applyBorder="1" applyAlignment="1">
      <alignment/>
    </xf>
    <xf numFmtId="3" fontId="3" fillId="0" borderId="23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/>
    </xf>
    <xf numFmtId="0" fontId="7" fillId="0" borderId="4" xfId="0" applyFont="1" applyBorder="1" applyAlignment="1">
      <alignment/>
    </xf>
    <xf numFmtId="3" fontId="7" fillId="0" borderId="4" xfId="0" applyNumberFormat="1" applyFont="1" applyBorder="1" applyAlignment="1">
      <alignment/>
    </xf>
    <xf numFmtId="164" fontId="7" fillId="0" borderId="3" xfId="0" applyNumberFormat="1" applyFont="1" applyBorder="1" applyAlignment="1">
      <alignment/>
    </xf>
    <xf numFmtId="3" fontId="9" fillId="3" borderId="4" xfId="0" applyNumberFormat="1" applyFont="1" applyFill="1" applyBorder="1" applyAlignment="1">
      <alignment/>
    </xf>
    <xf numFmtId="3" fontId="7" fillId="0" borderId="2" xfId="0" applyNumberFormat="1" applyFont="1" applyBorder="1" applyAlignment="1">
      <alignment/>
    </xf>
    <xf numFmtId="3" fontId="7" fillId="2" borderId="2" xfId="0" applyNumberFormat="1" applyFont="1" applyFill="1" applyBorder="1" applyAlignment="1">
      <alignment/>
    </xf>
    <xf numFmtId="4" fontId="7" fillId="5" borderId="25" xfId="0" applyNumberFormat="1" applyFont="1" applyFill="1" applyBorder="1" applyAlignment="1">
      <alignment/>
    </xf>
    <xf numFmtId="3" fontId="9" fillId="0" borderId="3" xfId="0" applyNumberFormat="1" applyFont="1" applyBorder="1" applyAlignment="1">
      <alignment/>
    </xf>
    <xf numFmtId="3" fontId="7" fillId="2" borderId="4" xfId="0" applyNumberFormat="1" applyFont="1" applyFill="1" applyBorder="1" applyAlignment="1">
      <alignment/>
    </xf>
    <xf numFmtId="4" fontId="7" fillId="0" borderId="4" xfId="0" applyNumberFormat="1" applyFont="1" applyBorder="1" applyAlignment="1">
      <alignment/>
    </xf>
    <xf numFmtId="3" fontId="9" fillId="0" borderId="4" xfId="0" applyNumberFormat="1" applyFont="1" applyFill="1" applyBorder="1" applyAlignment="1">
      <alignment/>
    </xf>
    <xf numFmtId="3" fontId="7" fillId="4" borderId="4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4" fontId="7" fillId="0" borderId="26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7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6" borderId="27" xfId="0" applyFont="1" applyFill="1" applyBorder="1" applyAlignment="1">
      <alignment/>
    </xf>
    <xf numFmtId="0" fontId="2" fillId="6" borderId="5" xfId="0" applyFont="1" applyFill="1" applyBorder="1" applyAlignment="1">
      <alignment/>
    </xf>
    <xf numFmtId="0" fontId="2" fillId="6" borderId="28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7" fillId="3" borderId="2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9" fillId="0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15" fillId="4" borderId="4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2" fillId="0" borderId="13" xfId="0" applyNumberFormat="1" applyFont="1" applyBorder="1" applyAlignment="1">
      <alignment/>
    </xf>
    <xf numFmtId="3" fontId="3" fillId="3" borderId="16" xfId="0" applyNumberFormat="1" applyFont="1" applyFill="1" applyBorder="1" applyAlignment="1">
      <alignment/>
    </xf>
    <xf numFmtId="3" fontId="3" fillId="3" borderId="7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3" fontId="3" fillId="0" borderId="8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3" fillId="3" borderId="14" xfId="0" applyNumberFormat="1" applyFont="1" applyFill="1" applyBorder="1" applyAlignment="1">
      <alignment/>
    </xf>
    <xf numFmtId="3" fontId="7" fillId="2" borderId="30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7" fillId="4" borderId="13" xfId="0" applyNumberFormat="1" applyFont="1" applyFill="1" applyBorder="1" applyAlignment="1">
      <alignment/>
    </xf>
    <xf numFmtId="4" fontId="2" fillId="0" borderId="17" xfId="0" applyNumberFormat="1" applyFont="1" applyBorder="1" applyAlignment="1">
      <alignment/>
    </xf>
    <xf numFmtId="9" fontId="2" fillId="0" borderId="0" xfId="20" applyFont="1" applyAlignment="1">
      <alignment/>
    </xf>
    <xf numFmtId="0" fontId="12" fillId="0" borderId="32" xfId="0" applyFont="1" applyBorder="1" applyAlignment="1">
      <alignment/>
    </xf>
    <xf numFmtId="0" fontId="16" fillId="0" borderId="33" xfId="19" applyFont="1" applyFill="1" applyBorder="1">
      <alignment/>
      <protection/>
    </xf>
    <xf numFmtId="2" fontId="16" fillId="0" borderId="34" xfId="19" applyNumberFormat="1" applyFont="1" applyFill="1" applyBorder="1">
      <alignment/>
      <protection/>
    </xf>
    <xf numFmtId="3" fontId="2" fillId="0" borderId="34" xfId="0" applyNumberFormat="1" applyFont="1" applyBorder="1" applyAlignment="1">
      <alignment/>
    </xf>
    <xf numFmtId="4" fontId="2" fillId="0" borderId="34" xfId="0" applyNumberFormat="1" applyFont="1" applyBorder="1" applyAlignment="1">
      <alignment/>
    </xf>
    <xf numFmtId="165" fontId="2" fillId="0" borderId="20" xfId="0" applyNumberFormat="1" applyFont="1" applyBorder="1" applyAlignment="1">
      <alignment/>
    </xf>
    <xf numFmtId="3" fontId="3" fillId="3" borderId="23" xfId="0" applyNumberFormat="1" applyFont="1" applyFill="1" applyBorder="1" applyAlignment="1">
      <alignment/>
    </xf>
    <xf numFmtId="3" fontId="3" fillId="3" borderId="19" xfId="0" applyNumberFormat="1" applyFont="1" applyFill="1" applyBorder="1" applyAlignment="1">
      <alignment/>
    </xf>
    <xf numFmtId="3" fontId="12" fillId="0" borderId="20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2" fillId="4" borderId="20" xfId="0" applyNumberFormat="1" applyFont="1" applyFill="1" applyBorder="1" applyAlignment="1">
      <alignment/>
    </xf>
    <xf numFmtId="4" fontId="2" fillId="0" borderId="24" xfId="0" applyNumberFormat="1" applyFont="1" applyBorder="1" applyAlignment="1">
      <alignment/>
    </xf>
    <xf numFmtId="0" fontId="7" fillId="0" borderId="4" xfId="0" applyFont="1" applyFill="1" applyBorder="1" applyAlignment="1">
      <alignment/>
    </xf>
    <xf numFmtId="3" fontId="7" fillId="0" borderId="35" xfId="0" applyNumberFormat="1" applyFont="1" applyBorder="1" applyAlignment="1">
      <alignment/>
    </xf>
    <xf numFmtId="166" fontId="7" fillId="0" borderId="25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165" fontId="7" fillId="0" borderId="25" xfId="0" applyNumberFormat="1" applyFont="1" applyBorder="1" applyAlignment="1">
      <alignment/>
    </xf>
    <xf numFmtId="0" fontId="7" fillId="0" borderId="2" xfId="0" applyFont="1" applyBorder="1" applyAlignment="1">
      <alignment/>
    </xf>
    <xf numFmtId="3" fontId="9" fillId="3" borderId="1" xfId="0" applyNumberFormat="1" applyFont="1" applyFill="1" applyBorder="1" applyAlignment="1">
      <alignment/>
    </xf>
    <xf numFmtId="3" fontId="7" fillId="0" borderId="29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2" borderId="29" xfId="0" applyNumberFormat="1" applyFont="1" applyFill="1" applyBorder="1" applyAlignment="1">
      <alignment/>
    </xf>
    <xf numFmtId="3" fontId="7" fillId="2" borderId="25" xfId="0" applyNumberFormat="1" applyFont="1" applyFill="1" applyBorder="1" applyAlignment="1">
      <alignment/>
    </xf>
    <xf numFmtId="4" fontId="7" fillId="0" borderId="35" xfId="0" applyNumberFormat="1" applyFont="1" applyBorder="1" applyAlignment="1">
      <alignment/>
    </xf>
    <xf numFmtId="3" fontId="9" fillId="0" borderId="35" xfId="0" applyNumberFormat="1" applyFont="1" applyBorder="1" applyAlignment="1">
      <alignment/>
    </xf>
    <xf numFmtId="3" fontId="7" fillId="4" borderId="35" xfId="0" applyNumberFormat="1" applyFont="1" applyFill="1" applyBorder="1" applyAlignment="1">
      <alignment/>
    </xf>
    <xf numFmtId="3" fontId="7" fillId="0" borderId="35" xfId="0" applyNumberFormat="1" applyFont="1" applyFill="1" applyBorder="1" applyAlignment="1">
      <alignment/>
    </xf>
    <xf numFmtId="4" fontId="7" fillId="0" borderId="26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33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165" fontId="3" fillId="3" borderId="37" xfId="0" applyNumberFormat="1" applyFont="1" applyFill="1" applyBorder="1" applyAlignment="1">
      <alignment/>
    </xf>
    <xf numFmtId="165" fontId="3" fillId="3" borderId="8" xfId="0" applyNumberFormat="1" applyFont="1" applyFill="1" applyBorder="1" applyAlignment="1">
      <alignment/>
    </xf>
    <xf numFmtId="0" fontId="2" fillId="0" borderId="9" xfId="0" applyFont="1" applyBorder="1" applyAlignment="1">
      <alignment/>
    </xf>
    <xf numFmtId="165" fontId="7" fillId="2" borderId="38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165" fontId="2" fillId="0" borderId="8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165" fontId="2" fillId="0" borderId="38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165" fontId="2" fillId="2" borderId="8" xfId="0" applyNumberFormat="1" applyFont="1" applyFill="1" applyBorder="1" applyAlignment="1">
      <alignment/>
    </xf>
    <xf numFmtId="165" fontId="3" fillId="0" borderId="9" xfId="0" applyNumberFormat="1" applyFont="1" applyFill="1" applyBorder="1" applyAlignment="1">
      <alignment/>
    </xf>
    <xf numFmtId="165" fontId="7" fillId="4" borderId="8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7" fillId="0" borderId="19" xfId="0" applyFont="1" applyFill="1" applyBorder="1" applyAlignment="1">
      <alignment/>
    </xf>
    <xf numFmtId="0" fontId="2" fillId="0" borderId="13" xfId="0" applyFont="1" applyBorder="1" applyAlignment="1">
      <alignment/>
    </xf>
    <xf numFmtId="165" fontId="3" fillId="3" borderId="39" xfId="0" applyNumberFormat="1" applyFont="1" applyFill="1" applyBorder="1" applyAlignment="1">
      <alignment/>
    </xf>
    <xf numFmtId="165" fontId="3" fillId="3" borderId="13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165" fontId="7" fillId="2" borderId="13" xfId="0" applyNumberFormat="1" applyFont="1" applyFill="1" applyBorder="1" applyAlignment="1">
      <alignment/>
    </xf>
    <xf numFmtId="3" fontId="2" fillId="0" borderId="20" xfId="0" applyNumberFormat="1" applyFont="1" applyFill="1" applyBorder="1" applyAlignment="1">
      <alignment/>
    </xf>
    <xf numFmtId="2" fontId="2" fillId="0" borderId="20" xfId="0" applyNumberFormat="1" applyFont="1" applyBorder="1" applyAlignment="1">
      <alignment/>
    </xf>
    <xf numFmtId="165" fontId="2" fillId="2" borderId="22" xfId="0" applyNumberFormat="1" applyFont="1" applyFill="1" applyBorder="1" applyAlignment="1">
      <alignment/>
    </xf>
    <xf numFmtId="2" fontId="2" fillId="0" borderId="22" xfId="0" applyNumberFormat="1" applyFont="1" applyBorder="1" applyAlignment="1">
      <alignment/>
    </xf>
    <xf numFmtId="165" fontId="3" fillId="0" borderId="22" xfId="0" applyNumberFormat="1" applyFont="1" applyFill="1" applyBorder="1" applyAlignment="1">
      <alignment/>
    </xf>
    <xf numFmtId="165" fontId="7" fillId="4" borderId="13" xfId="0" applyNumberFormat="1" applyFont="1" applyFill="1" applyBorder="1" applyAlignment="1">
      <alignment/>
    </xf>
    <xf numFmtId="0" fontId="2" fillId="0" borderId="17" xfId="0" applyFont="1" applyBorder="1" applyAlignment="1">
      <alignment/>
    </xf>
    <xf numFmtId="165" fontId="3" fillId="3" borderId="20" xfId="0" applyNumberFormat="1" applyFont="1" applyFill="1" applyBorder="1" applyAlignment="1">
      <alignment/>
    </xf>
    <xf numFmtId="165" fontId="7" fillId="2" borderId="20" xfId="0" applyNumberFormat="1" applyFont="1" applyFill="1" applyBorder="1" applyAlignment="1">
      <alignment/>
    </xf>
    <xf numFmtId="165" fontId="2" fillId="0" borderId="34" xfId="0" applyNumberFormat="1" applyFont="1" applyBorder="1" applyAlignment="1">
      <alignment/>
    </xf>
    <xf numFmtId="165" fontId="7" fillId="4" borderId="20" xfId="0" applyNumberFormat="1" applyFont="1" applyFill="1" applyBorder="1" applyAlignment="1">
      <alignment/>
    </xf>
    <xf numFmtId="0" fontId="2" fillId="0" borderId="24" xfId="0" applyFont="1" applyBorder="1" applyAlignment="1">
      <alignment/>
    </xf>
    <xf numFmtId="0" fontId="9" fillId="0" borderId="29" xfId="0" applyFont="1" applyFill="1" applyBorder="1" applyAlignment="1">
      <alignment/>
    </xf>
    <xf numFmtId="0" fontId="7" fillId="0" borderId="25" xfId="0" applyFont="1" applyBorder="1" applyAlignment="1">
      <alignment/>
    </xf>
    <xf numFmtId="165" fontId="9" fillId="3" borderId="1" xfId="0" applyNumberFormat="1" applyFont="1" applyFill="1" applyBorder="1" applyAlignment="1">
      <alignment/>
    </xf>
    <xf numFmtId="165" fontId="9" fillId="3" borderId="29" xfId="0" applyNumberFormat="1" applyFont="1" applyFill="1" applyBorder="1" applyAlignment="1">
      <alignment/>
    </xf>
    <xf numFmtId="0" fontId="7" fillId="0" borderId="35" xfId="0" applyFont="1" applyBorder="1" applyAlignment="1">
      <alignment/>
    </xf>
    <xf numFmtId="165" fontId="7" fillId="2" borderId="25" xfId="0" applyNumberFormat="1" applyFont="1" applyFill="1" applyBorder="1" applyAlignment="1">
      <alignment/>
    </xf>
    <xf numFmtId="3" fontId="7" fillId="0" borderId="25" xfId="0" applyNumberFormat="1" applyFont="1" applyFill="1" applyBorder="1" applyAlignment="1">
      <alignment/>
    </xf>
    <xf numFmtId="2" fontId="7" fillId="0" borderId="25" xfId="0" applyNumberFormat="1" applyFont="1" applyBorder="1" applyAlignment="1">
      <alignment/>
    </xf>
    <xf numFmtId="165" fontId="7" fillId="2" borderId="35" xfId="0" applyNumberFormat="1" applyFont="1" applyFill="1" applyBorder="1" applyAlignment="1">
      <alignment/>
    </xf>
    <xf numFmtId="2" fontId="7" fillId="0" borderId="35" xfId="0" applyNumberFormat="1" applyFont="1" applyBorder="1" applyAlignment="1">
      <alignment/>
    </xf>
    <xf numFmtId="165" fontId="9" fillId="0" borderId="35" xfId="0" applyNumberFormat="1" applyFont="1" applyFill="1" applyBorder="1" applyAlignment="1">
      <alignment/>
    </xf>
    <xf numFmtId="165" fontId="7" fillId="4" borderId="25" xfId="0" applyNumberFormat="1" applyFont="1" applyFill="1" applyBorder="1" applyAlignment="1">
      <alignment/>
    </xf>
    <xf numFmtId="0" fontId="7" fillId="0" borderId="26" xfId="0" applyFont="1" applyBorder="1" applyAlignment="1">
      <alignment/>
    </xf>
    <xf numFmtId="0" fontId="7" fillId="0" borderId="40" xfId="0" applyFont="1" applyFill="1" applyBorder="1" applyAlignment="1">
      <alignment/>
    </xf>
    <xf numFmtId="0" fontId="2" fillId="0" borderId="34" xfId="0" applyFont="1" applyBorder="1" applyAlignment="1">
      <alignment/>
    </xf>
    <xf numFmtId="165" fontId="3" fillId="3" borderId="36" xfId="0" applyNumberFormat="1" applyFont="1" applyFill="1" applyBorder="1" applyAlignment="1">
      <alignment/>
    </xf>
    <xf numFmtId="165" fontId="3" fillId="3" borderId="30" xfId="0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165" fontId="7" fillId="2" borderId="34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2" fontId="2" fillId="0" borderId="34" xfId="0" applyNumberFormat="1" applyFont="1" applyBorder="1" applyAlignment="1">
      <alignment/>
    </xf>
    <xf numFmtId="165" fontId="2" fillId="2" borderId="33" xfId="0" applyNumberFormat="1" applyFont="1" applyFill="1" applyBorder="1" applyAlignment="1">
      <alignment/>
    </xf>
    <xf numFmtId="2" fontId="2" fillId="0" borderId="33" xfId="0" applyNumberFormat="1" applyFont="1" applyBorder="1" applyAlignment="1">
      <alignment/>
    </xf>
    <xf numFmtId="2" fontId="3" fillId="0" borderId="33" xfId="0" applyNumberFormat="1" applyFont="1" applyFill="1" applyBorder="1" applyAlignment="1">
      <alignment/>
    </xf>
    <xf numFmtId="0" fontId="2" fillId="4" borderId="34" xfId="0" applyFont="1" applyFill="1" applyBorder="1" applyAlignment="1">
      <alignment/>
    </xf>
    <xf numFmtId="0" fontId="2" fillId="0" borderId="41" xfId="0" applyFont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42" xfId="0" applyFont="1" applyBorder="1" applyAlignment="1">
      <alignment/>
    </xf>
    <xf numFmtId="165" fontId="9" fillId="3" borderId="43" xfId="0" applyNumberFormat="1" applyFont="1" applyFill="1" applyBorder="1" applyAlignment="1">
      <alignment/>
    </xf>
    <xf numFmtId="3" fontId="9" fillId="0" borderId="35" xfId="0" applyNumberFormat="1" applyFont="1" applyFill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7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15" fillId="0" borderId="44" xfId="0" applyFont="1" applyBorder="1" applyAlignment="1">
      <alignment/>
    </xf>
    <xf numFmtId="165" fontId="0" fillId="0" borderId="44" xfId="0" applyNumberFormat="1" applyBorder="1" applyAlignment="1">
      <alignment/>
    </xf>
    <xf numFmtId="165" fontId="15" fillId="4" borderId="44" xfId="0" applyNumberFormat="1" applyFont="1" applyFill="1" applyBorder="1" applyAlignment="1">
      <alignment/>
    </xf>
    <xf numFmtId="4" fontId="0" fillId="0" borderId="44" xfId="0" applyNumberFormat="1" applyBorder="1" applyAlignment="1">
      <alignment/>
    </xf>
    <xf numFmtId="165" fontId="0" fillId="0" borderId="0" xfId="0" applyNumberFormat="1" applyAlignment="1">
      <alignment/>
    </xf>
    <xf numFmtId="0" fontId="15" fillId="0" borderId="32" xfId="0" applyFont="1" applyBorder="1" applyAlignment="1">
      <alignment/>
    </xf>
    <xf numFmtId="165" fontId="0" fillId="0" borderId="32" xfId="0" applyNumberFormat="1" applyBorder="1" applyAlignment="1">
      <alignment/>
    </xf>
    <xf numFmtId="165" fontId="0" fillId="4" borderId="32" xfId="0" applyNumberFormat="1" applyFill="1" applyBorder="1" applyAlignment="1">
      <alignment/>
    </xf>
    <xf numFmtId="4" fontId="0" fillId="0" borderId="32" xfId="0" applyNumberFormat="1" applyBorder="1" applyAlignment="1">
      <alignment/>
    </xf>
    <xf numFmtId="0" fontId="15" fillId="0" borderId="45" xfId="0" applyFont="1" applyBorder="1" applyAlignment="1">
      <alignment/>
    </xf>
    <xf numFmtId="165" fontId="0" fillId="0" borderId="45" xfId="0" applyNumberFormat="1" applyBorder="1" applyAlignment="1">
      <alignment/>
    </xf>
    <xf numFmtId="165" fontId="0" fillId="4" borderId="45" xfId="0" applyNumberFormat="1" applyFill="1" applyBorder="1" applyAlignment="1">
      <alignment/>
    </xf>
    <xf numFmtId="4" fontId="0" fillId="0" borderId="45" xfId="0" applyNumberFormat="1" applyBorder="1" applyAlignment="1">
      <alignment/>
    </xf>
    <xf numFmtId="165" fontId="0" fillId="0" borderId="32" xfId="0" applyNumberFormat="1" applyFill="1" applyBorder="1" applyAlignment="1">
      <alignment/>
    </xf>
    <xf numFmtId="0" fontId="15" fillId="0" borderId="0" xfId="0" applyFon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0" fontId="15" fillId="0" borderId="4" xfId="0" applyFont="1" applyBorder="1" applyAlignment="1">
      <alignment/>
    </xf>
    <xf numFmtId="165" fontId="0" fillId="0" borderId="4" xfId="0" applyNumberFormat="1" applyBorder="1" applyAlignment="1">
      <alignment/>
    </xf>
    <xf numFmtId="165" fontId="15" fillId="4" borderId="4" xfId="0" applyNumberFormat="1" applyFont="1" applyFill="1" applyBorder="1" applyAlignment="1">
      <alignment/>
    </xf>
    <xf numFmtId="4" fontId="0" fillId="0" borderId="4" xfId="0" applyNumberFormat="1" applyBorder="1" applyAlignment="1">
      <alignment/>
    </xf>
    <xf numFmtId="164" fontId="2" fillId="2" borderId="8" xfId="0" applyNumberFormat="1" applyFont="1" applyFill="1" applyBorder="1" applyAlignment="1">
      <alignment/>
    </xf>
    <xf numFmtId="164" fontId="2" fillId="2" borderId="13" xfId="0" applyNumberFormat="1" applyFont="1" applyFill="1" applyBorder="1" applyAlignment="1">
      <alignment/>
    </xf>
    <xf numFmtId="3" fontId="7" fillId="4" borderId="8" xfId="0" applyNumberFormat="1" applyFont="1" applyFill="1" applyBorder="1" applyAlignment="1">
      <alignment/>
    </xf>
    <xf numFmtId="0" fontId="15" fillId="0" borderId="4" xfId="0" applyFont="1" applyBorder="1" applyAlignment="1">
      <alignment horizontal="center"/>
    </xf>
    <xf numFmtId="0" fontId="17" fillId="0" borderId="0" xfId="0" applyFont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OBYVATELÉ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workbookViewId="0" topLeftCell="A1">
      <selection activeCell="P2" sqref="P2"/>
    </sheetView>
  </sheetViews>
  <sheetFormatPr defaultColWidth="9.00390625" defaultRowHeight="12.75"/>
  <cols>
    <col min="1" max="1" width="11.375" style="2" customWidth="1"/>
    <col min="2" max="2" width="8.625" style="2" hidden="1" customWidth="1"/>
    <col min="3" max="3" width="8.75390625" style="2" hidden="1" customWidth="1"/>
    <col min="4" max="4" width="9.00390625" style="2" customWidth="1"/>
    <col min="5" max="5" width="0.12890625" style="2" customWidth="1"/>
    <col min="6" max="6" width="9.75390625" style="2" customWidth="1"/>
    <col min="7" max="7" width="9.125" style="2" customWidth="1"/>
    <col min="8" max="8" width="7.625" style="2" customWidth="1"/>
    <col min="9" max="9" width="9.125" style="2" customWidth="1"/>
    <col min="10" max="10" width="8.375" style="3" customWidth="1"/>
    <col min="11" max="11" width="8.625" style="2" customWidth="1"/>
    <col min="12" max="12" width="10.375" style="2" customWidth="1"/>
    <col min="13" max="13" width="11.125" style="2" hidden="1" customWidth="1"/>
    <col min="14" max="14" width="10.125" style="2" customWidth="1"/>
    <col min="15" max="15" width="7.375" style="2" customWidth="1"/>
    <col min="16" max="16" width="8.125" style="2" customWidth="1"/>
    <col min="17" max="17" width="11.25390625" style="2" customWidth="1"/>
    <col min="18" max="18" width="9.00390625" style="2" customWidth="1"/>
    <col min="19" max="19" width="8.375" style="3" customWidth="1"/>
    <col min="20" max="20" width="8.625" style="2" customWidth="1"/>
    <col min="21" max="16384" width="9.125" style="2" customWidth="1"/>
  </cols>
  <sheetData>
    <row r="1" spans="1:18" ht="12.75">
      <c r="A1" s="1"/>
      <c r="C1" s="1"/>
      <c r="P1" s="263" t="s">
        <v>133</v>
      </c>
      <c r="Q1" s="4"/>
      <c r="R1" s="5"/>
    </row>
    <row r="2" spans="1:3" ht="11.25" customHeight="1">
      <c r="A2" s="6"/>
      <c r="B2" s="7"/>
      <c r="C2" s="8"/>
    </row>
    <row r="3" spans="1:4" ht="15.75">
      <c r="A3" s="6"/>
      <c r="B3" s="7"/>
      <c r="C3" s="8"/>
      <c r="D3" s="7" t="s">
        <v>132</v>
      </c>
    </row>
    <row r="4" spans="1:3" ht="13.5" thickBot="1">
      <c r="A4" s="6"/>
      <c r="C4" s="8"/>
    </row>
    <row r="5" spans="6:19" ht="12" customHeight="1" thickBot="1">
      <c r="F5" s="9" t="s">
        <v>0</v>
      </c>
      <c r="G5" s="10"/>
      <c r="H5" s="10"/>
      <c r="I5" s="11"/>
      <c r="J5" s="12"/>
      <c r="R5" s="13"/>
      <c r="S5" s="13" t="s">
        <v>1</v>
      </c>
    </row>
    <row r="6" spans="1:20" ht="77.25" customHeight="1" thickBot="1">
      <c r="A6" s="14" t="s">
        <v>2</v>
      </c>
      <c r="B6" s="15" t="s">
        <v>127</v>
      </c>
      <c r="C6" s="15" t="s">
        <v>3</v>
      </c>
      <c r="D6" s="16" t="s">
        <v>4</v>
      </c>
      <c r="F6" s="17" t="s">
        <v>5</v>
      </c>
      <c r="G6" s="17" t="s">
        <v>6</v>
      </c>
      <c r="H6" s="17" t="s">
        <v>7</v>
      </c>
      <c r="I6" s="18" t="s">
        <v>8</v>
      </c>
      <c r="J6" s="15" t="s">
        <v>9</v>
      </c>
      <c r="K6" s="19" t="s">
        <v>10</v>
      </c>
      <c r="L6" s="20" t="s">
        <v>11</v>
      </c>
      <c r="M6" s="18" t="s">
        <v>12</v>
      </c>
      <c r="N6" s="18" t="s">
        <v>12</v>
      </c>
      <c r="O6" s="15" t="s">
        <v>13</v>
      </c>
      <c r="P6" s="15" t="s">
        <v>14</v>
      </c>
      <c r="Q6" s="21" t="s">
        <v>15</v>
      </c>
      <c r="R6" s="15" t="s">
        <v>16</v>
      </c>
      <c r="S6" s="15" t="s">
        <v>9</v>
      </c>
      <c r="T6" s="15" t="s">
        <v>17</v>
      </c>
    </row>
    <row r="7" spans="1:20" ht="12" thickBot="1">
      <c r="A7" s="8"/>
      <c r="D7" s="22">
        <v>1</v>
      </c>
      <c r="E7" s="22"/>
      <c r="F7" s="22">
        <v>2</v>
      </c>
      <c r="G7" s="22">
        <v>3</v>
      </c>
      <c r="H7" s="22">
        <v>4</v>
      </c>
      <c r="I7" s="22">
        <v>5</v>
      </c>
      <c r="J7" s="23">
        <v>6</v>
      </c>
      <c r="K7" s="24">
        <v>7</v>
      </c>
      <c r="L7" s="24">
        <v>8</v>
      </c>
      <c r="M7" s="22">
        <v>9</v>
      </c>
      <c r="N7" s="22">
        <v>9</v>
      </c>
      <c r="O7" s="22">
        <v>10</v>
      </c>
      <c r="P7" s="23">
        <v>11</v>
      </c>
      <c r="Q7" s="25">
        <v>12</v>
      </c>
      <c r="R7" s="26">
        <v>13</v>
      </c>
      <c r="S7" s="26">
        <v>14</v>
      </c>
      <c r="T7" s="23">
        <v>15</v>
      </c>
    </row>
    <row r="8" spans="1:20" ht="11.25">
      <c r="A8" s="27" t="s">
        <v>18</v>
      </c>
      <c r="B8" s="32">
        <v>35112</v>
      </c>
      <c r="C8" s="29">
        <v>5.5138</v>
      </c>
      <c r="D8" s="30">
        <v>175746</v>
      </c>
      <c r="E8" s="31"/>
      <c r="F8" s="28">
        <v>133324</v>
      </c>
      <c r="G8" s="32">
        <f>$G$31/$B$31*B8</f>
        <v>38589.61498189757</v>
      </c>
      <c r="H8" s="32">
        <f>$H$31/$C$31*C8</f>
        <v>7637.415460342813</v>
      </c>
      <c r="I8" s="33">
        <f>F8+G8+H8</f>
        <v>179551.0304422404</v>
      </c>
      <c r="J8" s="34">
        <f>I8/D8*100</f>
        <v>102.1650737099225</v>
      </c>
      <c r="K8" s="35">
        <f>I8-D8</f>
        <v>3805.030442240386</v>
      </c>
      <c r="L8" s="36">
        <f>K8/2</f>
        <v>1902.515221120193</v>
      </c>
      <c r="M8" s="259">
        <f>I8-L8</f>
        <v>177648.5152211202</v>
      </c>
      <c r="N8" s="37">
        <f>ROUND(M8*1000,-3)/1000</f>
        <v>177649</v>
      </c>
      <c r="O8" s="38">
        <f>M8/B8</f>
        <v>5.059481522588295</v>
      </c>
      <c r="P8" s="39"/>
      <c r="Q8" s="261">
        <f>N8+P8</f>
        <v>177649</v>
      </c>
      <c r="R8" s="40">
        <f>Q8-D8</f>
        <v>1903</v>
      </c>
      <c r="S8" s="41">
        <f>Q8/D8*100</f>
        <v>101.08281269559478</v>
      </c>
      <c r="T8" s="42">
        <f aca="true" t="shared" si="0" ref="T8:T29">Q8/B8</f>
        <v>5.059495329232171</v>
      </c>
    </row>
    <row r="9" spans="1:20" ht="11.25">
      <c r="A9" s="43" t="s">
        <v>19</v>
      </c>
      <c r="B9" s="48">
        <v>51808</v>
      </c>
      <c r="C9" s="44">
        <v>4.179</v>
      </c>
      <c r="D9" s="45">
        <v>181744</v>
      </c>
      <c r="E9" s="46"/>
      <c r="F9" s="47">
        <v>99811</v>
      </c>
      <c r="G9" s="48">
        <f aca="true" t="shared" si="1" ref="G9:G29">$G$31/$B$31*B9</f>
        <v>56939.24507240114</v>
      </c>
      <c r="H9" s="48">
        <f aca="true" t="shared" si="2" ref="H9:H29">$H$31/$C$31*C9</f>
        <v>5788.523197934749</v>
      </c>
      <c r="I9" s="49">
        <f aca="true" t="shared" si="3" ref="I9:I31">F9+G9+H9</f>
        <v>162538.7682703359</v>
      </c>
      <c r="J9" s="50">
        <f aca="true" t="shared" si="4" ref="J9:J31">I9/D9*100</f>
        <v>89.43281113562807</v>
      </c>
      <c r="K9" s="51">
        <f aca="true" t="shared" si="5" ref="K9:K31">I9-D9</f>
        <v>-19205.231729664112</v>
      </c>
      <c r="L9" s="52">
        <f aca="true" t="shared" si="6" ref="L9:L29">K9/2</f>
        <v>-9602.615864832056</v>
      </c>
      <c r="M9" s="260">
        <f aca="true" t="shared" si="7" ref="M9:M31">I9-L9</f>
        <v>172141.38413516793</v>
      </c>
      <c r="N9" s="53">
        <f aca="true" t="shared" si="8" ref="N9:N29">ROUND(M9*1000,-3)/1000</f>
        <v>172141</v>
      </c>
      <c r="O9" s="54">
        <f aca="true" t="shared" si="9" ref="O9:O31">M9/B9</f>
        <v>3.3226795887733154</v>
      </c>
      <c r="P9" s="55"/>
      <c r="Q9" s="124">
        <f aca="true" t="shared" si="10" ref="Q9:Q29">N9+P9</f>
        <v>172141</v>
      </c>
      <c r="R9" s="56">
        <f aca="true" t="shared" si="11" ref="R9:R31">Q9-D9</f>
        <v>-9603</v>
      </c>
      <c r="S9" s="57">
        <f aca="true" t="shared" si="12" ref="S9:S31">Q9/D9*100</f>
        <v>94.71619420723655</v>
      </c>
      <c r="T9" s="58">
        <f t="shared" si="0"/>
        <v>3.3226721741815934</v>
      </c>
    </row>
    <row r="10" spans="1:20" ht="11.25">
      <c r="A10" s="43" t="s">
        <v>20</v>
      </c>
      <c r="B10" s="48">
        <v>75440</v>
      </c>
      <c r="C10" s="44">
        <v>6.4837</v>
      </c>
      <c r="D10" s="45">
        <v>167285</v>
      </c>
      <c r="E10" s="46"/>
      <c r="F10" s="47">
        <v>100785</v>
      </c>
      <c r="G10" s="48">
        <f t="shared" si="1"/>
        <v>82911.84080184417</v>
      </c>
      <c r="H10" s="48">
        <f t="shared" si="2"/>
        <v>8980.868116403333</v>
      </c>
      <c r="I10" s="49">
        <f t="shared" si="3"/>
        <v>192677.7089182475</v>
      </c>
      <c r="J10" s="50">
        <f t="shared" si="4"/>
        <v>115.17931011043876</v>
      </c>
      <c r="K10" s="51">
        <f t="shared" si="5"/>
        <v>25392.70891824749</v>
      </c>
      <c r="L10" s="52">
        <f t="shared" si="6"/>
        <v>12696.354459123744</v>
      </c>
      <c r="M10" s="260">
        <f t="shared" si="7"/>
        <v>179981.35445912374</v>
      </c>
      <c r="N10" s="53">
        <f t="shared" si="8"/>
        <v>179981</v>
      </c>
      <c r="O10" s="54">
        <f t="shared" si="9"/>
        <v>2.38575496366813</v>
      </c>
      <c r="P10" s="55"/>
      <c r="Q10" s="124">
        <f t="shared" si="10"/>
        <v>179981</v>
      </c>
      <c r="R10" s="56">
        <f t="shared" si="11"/>
        <v>12696</v>
      </c>
      <c r="S10" s="57">
        <f t="shared" si="12"/>
        <v>107.58944316585468</v>
      </c>
      <c r="T10" s="58">
        <f t="shared" si="0"/>
        <v>2.385750265111347</v>
      </c>
    </row>
    <row r="11" spans="1:20" ht="11.25">
      <c r="A11" s="43" t="s">
        <v>21</v>
      </c>
      <c r="B11" s="48">
        <v>138899</v>
      </c>
      <c r="C11" s="44">
        <v>24.1986</v>
      </c>
      <c r="D11" s="45">
        <v>340974</v>
      </c>
      <c r="E11" s="46"/>
      <c r="F11" s="47">
        <v>180063</v>
      </c>
      <c r="G11" s="48">
        <f t="shared" si="1"/>
        <v>152656.0415633</v>
      </c>
      <c r="H11" s="48">
        <f t="shared" si="2"/>
        <v>33518.582784767605</v>
      </c>
      <c r="I11" s="49">
        <f t="shared" si="3"/>
        <v>366237.6243480676</v>
      </c>
      <c r="J11" s="50">
        <f t="shared" si="4"/>
        <v>107.40925242043899</v>
      </c>
      <c r="K11" s="51">
        <f t="shared" si="5"/>
        <v>25263.62434806762</v>
      </c>
      <c r="L11" s="52">
        <f t="shared" si="6"/>
        <v>12631.81217403381</v>
      </c>
      <c r="M11" s="260">
        <f t="shared" si="7"/>
        <v>353605.81217403384</v>
      </c>
      <c r="N11" s="53">
        <f t="shared" si="8"/>
        <v>353606</v>
      </c>
      <c r="O11" s="54">
        <f t="shared" si="9"/>
        <v>2.5457765151227427</v>
      </c>
      <c r="P11" s="55"/>
      <c r="Q11" s="124">
        <f t="shared" si="10"/>
        <v>353606</v>
      </c>
      <c r="R11" s="56">
        <f t="shared" si="11"/>
        <v>12632</v>
      </c>
      <c r="S11" s="57">
        <f t="shared" si="12"/>
        <v>103.70468129534802</v>
      </c>
      <c r="T11" s="58">
        <f t="shared" si="0"/>
        <v>2.5457778673712554</v>
      </c>
    </row>
    <row r="12" spans="1:20" ht="11.25">
      <c r="A12" s="43" t="s">
        <v>22</v>
      </c>
      <c r="B12" s="48">
        <v>85854</v>
      </c>
      <c r="C12" s="44">
        <v>27.4994</v>
      </c>
      <c r="D12" s="45">
        <v>221328</v>
      </c>
      <c r="E12" s="46"/>
      <c r="F12" s="47">
        <v>144202</v>
      </c>
      <c r="G12" s="48">
        <f t="shared" si="1"/>
        <v>94357.27969514222</v>
      </c>
      <c r="H12" s="48">
        <f t="shared" si="2"/>
        <v>38090.67117235866</v>
      </c>
      <c r="I12" s="49">
        <f t="shared" si="3"/>
        <v>276649.9508675009</v>
      </c>
      <c r="J12" s="50">
        <f t="shared" si="4"/>
        <v>124.99545961988584</v>
      </c>
      <c r="K12" s="51">
        <f t="shared" si="5"/>
        <v>55321.95086750091</v>
      </c>
      <c r="L12" s="52">
        <f t="shared" si="6"/>
        <v>27660.975433750456</v>
      </c>
      <c r="M12" s="260">
        <f t="shared" si="7"/>
        <v>248988.97543375046</v>
      </c>
      <c r="N12" s="53">
        <f t="shared" si="8"/>
        <v>248989</v>
      </c>
      <c r="O12" s="54">
        <f t="shared" si="9"/>
        <v>2.9001441451039027</v>
      </c>
      <c r="P12" s="55"/>
      <c r="Q12" s="124">
        <f t="shared" si="10"/>
        <v>248989</v>
      </c>
      <c r="R12" s="56">
        <f t="shared" si="11"/>
        <v>27661</v>
      </c>
      <c r="S12" s="57">
        <f t="shared" si="12"/>
        <v>112.4977409094195</v>
      </c>
      <c r="T12" s="58">
        <f t="shared" si="0"/>
        <v>2.9001444312437394</v>
      </c>
    </row>
    <row r="13" spans="1:20" ht="11.25">
      <c r="A13" s="43" t="s">
        <v>23</v>
      </c>
      <c r="B13" s="48">
        <v>104064</v>
      </c>
      <c r="C13" s="44">
        <v>41.5611</v>
      </c>
      <c r="D13" s="45">
        <v>314164</v>
      </c>
      <c r="E13" s="46"/>
      <c r="F13" s="47">
        <v>184891</v>
      </c>
      <c r="G13" s="48">
        <f t="shared" si="1"/>
        <v>114370.86162782491</v>
      </c>
      <c r="H13" s="48">
        <f t="shared" si="2"/>
        <v>57568.17216599328</v>
      </c>
      <c r="I13" s="49">
        <f t="shared" si="3"/>
        <v>356830.0337938182</v>
      </c>
      <c r="J13" s="50">
        <f t="shared" si="4"/>
        <v>113.58081568665352</v>
      </c>
      <c r="K13" s="51">
        <f t="shared" si="5"/>
        <v>42666.033793818206</v>
      </c>
      <c r="L13" s="52">
        <f t="shared" si="6"/>
        <v>21333.016896909103</v>
      </c>
      <c r="M13" s="260">
        <f t="shared" si="7"/>
        <v>335497.0168969091</v>
      </c>
      <c r="N13" s="53">
        <f t="shared" si="8"/>
        <v>335497</v>
      </c>
      <c r="O13" s="54">
        <f t="shared" si="9"/>
        <v>3.2239488862325985</v>
      </c>
      <c r="P13" s="55"/>
      <c r="Q13" s="124">
        <f t="shared" si="10"/>
        <v>335497</v>
      </c>
      <c r="R13" s="56">
        <f t="shared" si="11"/>
        <v>21333</v>
      </c>
      <c r="S13" s="57">
        <f t="shared" si="12"/>
        <v>106.79040246495461</v>
      </c>
      <c r="T13" s="58">
        <f t="shared" si="0"/>
        <v>3.2239487238622386</v>
      </c>
    </row>
    <row r="14" spans="1:20" ht="11.25">
      <c r="A14" s="43" t="s">
        <v>24</v>
      </c>
      <c r="B14" s="48">
        <v>43174</v>
      </c>
      <c r="C14" s="44">
        <v>7.1217</v>
      </c>
      <c r="D14" s="45">
        <v>104001</v>
      </c>
      <c r="E14" s="46"/>
      <c r="F14" s="47">
        <v>59325</v>
      </c>
      <c r="G14" s="48">
        <f t="shared" si="1"/>
        <v>47450.10358932688</v>
      </c>
      <c r="H14" s="48">
        <f t="shared" si="2"/>
        <v>9864.590968827924</v>
      </c>
      <c r="I14" s="49">
        <f t="shared" si="3"/>
        <v>116639.69455815479</v>
      </c>
      <c r="J14" s="50">
        <f t="shared" si="4"/>
        <v>112.15247407059046</v>
      </c>
      <c r="K14" s="51">
        <f t="shared" si="5"/>
        <v>12638.694558154792</v>
      </c>
      <c r="L14" s="52">
        <f t="shared" si="6"/>
        <v>6319.347279077396</v>
      </c>
      <c r="M14" s="260">
        <f t="shared" si="7"/>
        <v>110320.3472790774</v>
      </c>
      <c r="N14" s="53">
        <f t="shared" si="8"/>
        <v>110320</v>
      </c>
      <c r="O14" s="54">
        <f t="shared" si="9"/>
        <v>2.5552496242895586</v>
      </c>
      <c r="P14" s="55"/>
      <c r="Q14" s="124">
        <f t="shared" si="10"/>
        <v>110320</v>
      </c>
      <c r="R14" s="56">
        <f t="shared" si="11"/>
        <v>6319</v>
      </c>
      <c r="S14" s="57">
        <f t="shared" si="12"/>
        <v>106.07590311631618</v>
      </c>
      <c r="T14" s="58">
        <f t="shared" si="0"/>
        <v>2.5552415805809052</v>
      </c>
    </row>
    <row r="15" spans="1:20" ht="11.25">
      <c r="A15" s="43" t="s">
        <v>25</v>
      </c>
      <c r="B15" s="48">
        <v>107803</v>
      </c>
      <c r="C15" s="44">
        <v>21.7997</v>
      </c>
      <c r="D15" s="45">
        <v>233810</v>
      </c>
      <c r="E15" s="46"/>
      <c r="F15" s="47">
        <v>109246</v>
      </c>
      <c r="G15" s="48">
        <f t="shared" si="1"/>
        <v>118480.18523278376</v>
      </c>
      <c r="H15" s="48">
        <f t="shared" si="2"/>
        <v>30195.757156740405</v>
      </c>
      <c r="I15" s="49">
        <f t="shared" si="3"/>
        <v>257921.94238952416</v>
      </c>
      <c r="J15" s="50">
        <f t="shared" si="4"/>
        <v>110.31262238121731</v>
      </c>
      <c r="K15" s="51">
        <f t="shared" si="5"/>
        <v>24111.942389524163</v>
      </c>
      <c r="L15" s="52">
        <f t="shared" si="6"/>
        <v>12055.971194762082</v>
      </c>
      <c r="M15" s="260">
        <f t="shared" si="7"/>
        <v>245865.9711947621</v>
      </c>
      <c r="N15" s="53">
        <f t="shared" si="8"/>
        <v>245866</v>
      </c>
      <c r="O15" s="54">
        <f t="shared" si="9"/>
        <v>2.28069693046355</v>
      </c>
      <c r="P15" s="55">
        <v>2081</v>
      </c>
      <c r="Q15" s="124">
        <f t="shared" si="10"/>
        <v>247947</v>
      </c>
      <c r="R15" s="56">
        <f t="shared" si="11"/>
        <v>14137</v>
      </c>
      <c r="S15" s="57">
        <f t="shared" si="12"/>
        <v>106.04636243103374</v>
      </c>
      <c r="T15" s="58">
        <f t="shared" si="0"/>
        <v>2.30000092761797</v>
      </c>
    </row>
    <row r="16" spans="1:20" ht="11.25">
      <c r="A16" s="43" t="s">
        <v>26</v>
      </c>
      <c r="B16" s="48">
        <v>49734</v>
      </c>
      <c r="C16" s="44">
        <v>13.3103</v>
      </c>
      <c r="D16" s="45">
        <v>103589</v>
      </c>
      <c r="E16" s="46"/>
      <c r="F16" s="47">
        <v>39323</v>
      </c>
      <c r="G16" s="48">
        <f t="shared" si="1"/>
        <v>54659.82887644377</v>
      </c>
      <c r="H16" s="48">
        <f t="shared" si="2"/>
        <v>18436.70263734647</v>
      </c>
      <c r="I16" s="49">
        <f t="shared" si="3"/>
        <v>112419.53151379022</v>
      </c>
      <c r="J16" s="50">
        <f t="shared" si="4"/>
        <v>108.52458418730775</v>
      </c>
      <c r="K16" s="51">
        <f t="shared" si="5"/>
        <v>8830.531513790222</v>
      </c>
      <c r="L16" s="52">
        <f t="shared" si="6"/>
        <v>4415.265756895111</v>
      </c>
      <c r="M16" s="260">
        <f t="shared" si="7"/>
        <v>108004.26575689511</v>
      </c>
      <c r="N16" s="53">
        <f t="shared" si="8"/>
        <v>108004</v>
      </c>
      <c r="O16" s="54">
        <f t="shared" si="9"/>
        <v>2.171638431593982</v>
      </c>
      <c r="P16" s="55">
        <v>6384</v>
      </c>
      <c r="Q16" s="124">
        <f t="shared" si="10"/>
        <v>114388</v>
      </c>
      <c r="R16" s="56">
        <f t="shared" si="11"/>
        <v>10799</v>
      </c>
      <c r="S16" s="57">
        <f t="shared" si="12"/>
        <v>110.42485205958161</v>
      </c>
      <c r="T16" s="58">
        <f t="shared" si="0"/>
        <v>2.299995978606185</v>
      </c>
    </row>
    <row r="17" spans="1:20" ht="11.25">
      <c r="A17" s="43" t="s">
        <v>27</v>
      </c>
      <c r="B17" s="48">
        <v>115366</v>
      </c>
      <c r="C17" s="44">
        <v>18.6031</v>
      </c>
      <c r="D17" s="45">
        <v>249724</v>
      </c>
      <c r="E17" s="46"/>
      <c r="F17" s="47">
        <v>131271</v>
      </c>
      <c r="G17" s="48">
        <f t="shared" si="1"/>
        <v>126792.25113925707</v>
      </c>
      <c r="H17" s="48">
        <f t="shared" si="2"/>
        <v>25768.00093407512</v>
      </c>
      <c r="I17" s="49">
        <f t="shared" si="3"/>
        <v>283831.2520733322</v>
      </c>
      <c r="J17" s="50">
        <f t="shared" si="4"/>
        <v>113.65797923841208</v>
      </c>
      <c r="K17" s="51">
        <f t="shared" si="5"/>
        <v>34107.2520733322</v>
      </c>
      <c r="L17" s="52">
        <f t="shared" si="6"/>
        <v>17053.6260366661</v>
      </c>
      <c r="M17" s="260">
        <f t="shared" si="7"/>
        <v>266777.6260366661</v>
      </c>
      <c r="N17" s="53">
        <f t="shared" si="8"/>
        <v>266778</v>
      </c>
      <c r="O17" s="54">
        <f t="shared" si="9"/>
        <v>2.3124458335789235</v>
      </c>
      <c r="P17" s="55"/>
      <c r="Q17" s="124">
        <f t="shared" si="10"/>
        <v>266778</v>
      </c>
      <c r="R17" s="56">
        <f t="shared" si="11"/>
        <v>17054</v>
      </c>
      <c r="S17" s="57">
        <f t="shared" si="12"/>
        <v>106.82913936986434</v>
      </c>
      <c r="T17" s="58">
        <f t="shared" si="0"/>
        <v>2.3124490751174522</v>
      </c>
    </row>
    <row r="18" spans="1:20" ht="11.25">
      <c r="A18" s="43" t="s">
        <v>28</v>
      </c>
      <c r="B18" s="48">
        <v>80344</v>
      </c>
      <c r="C18" s="44">
        <v>9.7935</v>
      </c>
      <c r="D18" s="45">
        <v>188462</v>
      </c>
      <c r="E18" s="46"/>
      <c r="F18" s="47">
        <v>90820</v>
      </c>
      <c r="G18" s="48">
        <f t="shared" si="1"/>
        <v>88301.5500713596</v>
      </c>
      <c r="H18" s="48">
        <f t="shared" si="2"/>
        <v>13565.422813824829</v>
      </c>
      <c r="I18" s="49">
        <f t="shared" si="3"/>
        <v>192686.97288518446</v>
      </c>
      <c r="J18" s="50">
        <f t="shared" si="4"/>
        <v>102.24181685707701</v>
      </c>
      <c r="K18" s="51">
        <f t="shared" si="5"/>
        <v>4224.972885184456</v>
      </c>
      <c r="L18" s="52">
        <f t="shared" si="6"/>
        <v>2112.486442592228</v>
      </c>
      <c r="M18" s="260">
        <f t="shared" si="7"/>
        <v>190574.48644259223</v>
      </c>
      <c r="N18" s="53">
        <f t="shared" si="8"/>
        <v>190574</v>
      </c>
      <c r="O18" s="54">
        <f t="shared" si="9"/>
        <v>2.3719815598251546</v>
      </c>
      <c r="P18" s="55"/>
      <c r="Q18" s="124">
        <f t="shared" si="10"/>
        <v>190574</v>
      </c>
      <c r="R18" s="56">
        <f t="shared" si="11"/>
        <v>2112</v>
      </c>
      <c r="S18" s="57">
        <f t="shared" si="12"/>
        <v>101.12065031677473</v>
      </c>
      <c r="T18" s="58">
        <f t="shared" si="0"/>
        <v>2.3719755053270934</v>
      </c>
    </row>
    <row r="19" spans="1:20" ht="11.25">
      <c r="A19" s="43" t="s">
        <v>29</v>
      </c>
      <c r="B19" s="48">
        <v>56114</v>
      </c>
      <c r="C19" s="44">
        <v>23.3182</v>
      </c>
      <c r="D19" s="45">
        <v>144200</v>
      </c>
      <c r="E19" s="46"/>
      <c r="F19" s="47">
        <v>56405</v>
      </c>
      <c r="G19" s="48">
        <f t="shared" si="1"/>
        <v>61671.72633556049</v>
      </c>
      <c r="H19" s="48">
        <f t="shared" si="2"/>
        <v>32299.100654243135</v>
      </c>
      <c r="I19" s="49">
        <f t="shared" si="3"/>
        <v>150375.82698980364</v>
      </c>
      <c r="J19" s="50">
        <f t="shared" si="4"/>
        <v>104.28282038127851</v>
      </c>
      <c r="K19" s="51">
        <f t="shared" si="5"/>
        <v>6175.826989803638</v>
      </c>
      <c r="L19" s="52">
        <f t="shared" si="6"/>
        <v>3087.913494901819</v>
      </c>
      <c r="M19" s="260">
        <f t="shared" si="7"/>
        <v>147287.91349490182</v>
      </c>
      <c r="N19" s="53">
        <f t="shared" si="8"/>
        <v>147288</v>
      </c>
      <c r="O19" s="54">
        <f t="shared" si="9"/>
        <v>2.6247979736768334</v>
      </c>
      <c r="P19" s="55"/>
      <c r="Q19" s="124">
        <f t="shared" si="10"/>
        <v>147288</v>
      </c>
      <c r="R19" s="56">
        <f t="shared" si="11"/>
        <v>3088</v>
      </c>
      <c r="S19" s="57">
        <f t="shared" si="12"/>
        <v>102.14147018030513</v>
      </c>
      <c r="T19" s="58">
        <f t="shared" si="0"/>
        <v>2.624799515272481</v>
      </c>
    </row>
    <row r="20" spans="1:20" ht="11.25">
      <c r="A20" s="43" t="s">
        <v>30</v>
      </c>
      <c r="B20" s="48">
        <v>57881</v>
      </c>
      <c r="C20" s="44">
        <v>13.2269</v>
      </c>
      <c r="D20" s="45">
        <v>137480</v>
      </c>
      <c r="E20" s="46"/>
      <c r="F20" s="47">
        <v>57668</v>
      </c>
      <c r="G20" s="48">
        <f t="shared" si="1"/>
        <v>63613.736180428714</v>
      </c>
      <c r="H20" s="48">
        <f t="shared" si="2"/>
        <v>18321.18149958438</v>
      </c>
      <c r="I20" s="49">
        <f t="shared" si="3"/>
        <v>139602.91768001308</v>
      </c>
      <c r="J20" s="50">
        <f t="shared" si="4"/>
        <v>101.54416473669849</v>
      </c>
      <c r="K20" s="51">
        <f t="shared" si="5"/>
        <v>2122.917680013081</v>
      </c>
      <c r="L20" s="52">
        <f t="shared" si="6"/>
        <v>1061.4588400065404</v>
      </c>
      <c r="M20" s="260">
        <f t="shared" si="7"/>
        <v>138541.45884000655</v>
      </c>
      <c r="N20" s="53">
        <f t="shared" si="8"/>
        <v>138541</v>
      </c>
      <c r="O20" s="54">
        <f t="shared" si="9"/>
        <v>2.3935567602495906</v>
      </c>
      <c r="P20" s="55"/>
      <c r="Q20" s="124">
        <f t="shared" si="10"/>
        <v>138541</v>
      </c>
      <c r="R20" s="56">
        <f t="shared" si="11"/>
        <v>1061</v>
      </c>
      <c r="S20" s="57">
        <f t="shared" si="12"/>
        <v>100.77174861798079</v>
      </c>
      <c r="T20" s="58">
        <f t="shared" si="0"/>
        <v>2.393548832950364</v>
      </c>
    </row>
    <row r="21" spans="1:20" ht="11.25">
      <c r="A21" s="43" t="s">
        <v>31</v>
      </c>
      <c r="B21" s="48">
        <v>45367</v>
      </c>
      <c r="C21" s="44">
        <v>13.5311</v>
      </c>
      <c r="D21" s="45">
        <v>99106</v>
      </c>
      <c r="E21" s="46"/>
      <c r="F21" s="47">
        <v>26264</v>
      </c>
      <c r="G21" s="48">
        <f t="shared" si="1"/>
        <v>49860.305960462145</v>
      </c>
      <c r="H21" s="48">
        <f t="shared" si="2"/>
        <v>18742.542771853285</v>
      </c>
      <c r="I21" s="49">
        <f t="shared" si="3"/>
        <v>94866.84873231543</v>
      </c>
      <c r="J21" s="50">
        <f t="shared" si="4"/>
        <v>95.72260885548344</v>
      </c>
      <c r="K21" s="51">
        <f t="shared" si="5"/>
        <v>-4239.151267684574</v>
      </c>
      <c r="L21" s="52">
        <f t="shared" si="6"/>
        <v>-2119.575633842287</v>
      </c>
      <c r="M21" s="260">
        <f t="shared" si="7"/>
        <v>96986.4243661577</v>
      </c>
      <c r="N21" s="53">
        <f t="shared" si="8"/>
        <v>96986</v>
      </c>
      <c r="O21" s="54">
        <f t="shared" si="9"/>
        <v>2.1378187750161506</v>
      </c>
      <c r="P21" s="55">
        <v>7358</v>
      </c>
      <c r="Q21" s="124">
        <f t="shared" si="10"/>
        <v>104344</v>
      </c>
      <c r="R21" s="56">
        <f t="shared" si="11"/>
        <v>5238</v>
      </c>
      <c r="S21" s="57">
        <f t="shared" si="12"/>
        <v>105.28525013621778</v>
      </c>
      <c r="T21" s="58">
        <f t="shared" si="0"/>
        <v>2.2999977957546234</v>
      </c>
    </row>
    <row r="22" spans="1:20" ht="11.25">
      <c r="A22" s="43" t="s">
        <v>32</v>
      </c>
      <c r="B22" s="48">
        <v>29800</v>
      </c>
      <c r="C22" s="44">
        <v>10.2482</v>
      </c>
      <c r="D22" s="45">
        <v>98593</v>
      </c>
      <c r="E22" s="46"/>
      <c r="F22" s="47">
        <v>32236</v>
      </c>
      <c r="G22" s="48">
        <f t="shared" si="1"/>
        <v>32751.49596891511</v>
      </c>
      <c r="H22" s="48">
        <f t="shared" si="2"/>
        <v>14195.248489369442</v>
      </c>
      <c r="I22" s="49">
        <f t="shared" si="3"/>
        <v>79182.74445828455</v>
      </c>
      <c r="J22" s="50">
        <f t="shared" si="4"/>
        <v>80.31274477730118</v>
      </c>
      <c r="K22" s="51">
        <f t="shared" si="5"/>
        <v>-19410.25554171545</v>
      </c>
      <c r="L22" s="52">
        <f t="shared" si="6"/>
        <v>-9705.127770857725</v>
      </c>
      <c r="M22" s="260">
        <f t="shared" si="7"/>
        <v>88887.87222914227</v>
      </c>
      <c r="N22" s="53">
        <f t="shared" si="8"/>
        <v>88888</v>
      </c>
      <c r="O22" s="54">
        <f t="shared" si="9"/>
        <v>2.9828145043336334</v>
      </c>
      <c r="P22" s="55"/>
      <c r="Q22" s="124">
        <f t="shared" si="10"/>
        <v>88888</v>
      </c>
      <c r="R22" s="56">
        <f t="shared" si="11"/>
        <v>-9705</v>
      </c>
      <c r="S22" s="57">
        <f t="shared" si="12"/>
        <v>90.1565019828994</v>
      </c>
      <c r="T22" s="58">
        <f t="shared" si="0"/>
        <v>2.982818791946309</v>
      </c>
    </row>
    <row r="23" spans="1:20" ht="11.25">
      <c r="A23" s="43" t="s">
        <v>33</v>
      </c>
      <c r="B23" s="48">
        <v>8397</v>
      </c>
      <c r="C23" s="44">
        <v>9.2982</v>
      </c>
      <c r="D23" s="45">
        <v>24972</v>
      </c>
      <c r="E23" s="46"/>
      <c r="F23" s="47">
        <v>7955</v>
      </c>
      <c r="G23" s="48">
        <f t="shared" si="1"/>
        <v>9228.66817620739</v>
      </c>
      <c r="H23" s="48">
        <f t="shared" si="2"/>
        <v>12879.360229489563</v>
      </c>
      <c r="I23" s="49">
        <f t="shared" si="3"/>
        <v>30063.028405696954</v>
      </c>
      <c r="J23" s="50">
        <f t="shared" si="4"/>
        <v>120.38694700343167</v>
      </c>
      <c r="K23" s="51">
        <f t="shared" si="5"/>
        <v>5091.028405696954</v>
      </c>
      <c r="L23" s="52">
        <f t="shared" si="6"/>
        <v>2545.514202848477</v>
      </c>
      <c r="M23" s="260">
        <f t="shared" si="7"/>
        <v>27517.514202848477</v>
      </c>
      <c r="N23" s="53">
        <f t="shared" si="8"/>
        <v>27518</v>
      </c>
      <c r="O23" s="54">
        <f t="shared" si="9"/>
        <v>3.277064928289684</v>
      </c>
      <c r="P23" s="55"/>
      <c r="Q23" s="124">
        <f t="shared" si="10"/>
        <v>27518</v>
      </c>
      <c r="R23" s="56">
        <f t="shared" si="11"/>
        <v>2546</v>
      </c>
      <c r="S23" s="57">
        <f t="shared" si="12"/>
        <v>110.19541886913342</v>
      </c>
      <c r="T23" s="58">
        <f t="shared" si="0"/>
        <v>3.277122781945933</v>
      </c>
    </row>
    <row r="24" spans="1:20" ht="11.25">
      <c r="A24" s="43" t="s">
        <v>34</v>
      </c>
      <c r="B24" s="48">
        <v>25431</v>
      </c>
      <c r="C24" s="44">
        <v>3.2528</v>
      </c>
      <c r="D24" s="45">
        <v>54564</v>
      </c>
      <c r="E24" s="46"/>
      <c r="F24" s="47">
        <v>21298</v>
      </c>
      <c r="G24" s="48">
        <f t="shared" si="1"/>
        <v>27949.774965955712</v>
      </c>
      <c r="H24" s="48">
        <f t="shared" si="2"/>
        <v>4505.601401828703</v>
      </c>
      <c r="I24" s="49">
        <f t="shared" si="3"/>
        <v>53753.37636778442</v>
      </c>
      <c r="J24" s="50">
        <f t="shared" si="4"/>
        <v>98.5143617912624</v>
      </c>
      <c r="K24" s="51">
        <f t="shared" si="5"/>
        <v>-810.6236322155819</v>
      </c>
      <c r="L24" s="52">
        <f t="shared" si="6"/>
        <v>-405.31181610779095</v>
      </c>
      <c r="M24" s="260">
        <f t="shared" si="7"/>
        <v>54158.68818389221</v>
      </c>
      <c r="N24" s="53">
        <f t="shared" si="8"/>
        <v>54159</v>
      </c>
      <c r="O24" s="54">
        <f t="shared" si="9"/>
        <v>2.12963266029225</v>
      </c>
      <c r="P24" s="55">
        <v>4322</v>
      </c>
      <c r="Q24" s="124">
        <f t="shared" si="10"/>
        <v>58481</v>
      </c>
      <c r="R24" s="56">
        <f t="shared" si="11"/>
        <v>3917</v>
      </c>
      <c r="S24" s="57">
        <f t="shared" si="12"/>
        <v>107.17872589986071</v>
      </c>
      <c r="T24" s="58">
        <f t="shared" si="0"/>
        <v>2.299594982501671</v>
      </c>
    </row>
    <row r="25" spans="1:20" ht="11.25">
      <c r="A25" s="43" t="s">
        <v>35</v>
      </c>
      <c r="B25" s="48">
        <v>15970</v>
      </c>
      <c r="C25" s="44">
        <v>5.6064</v>
      </c>
      <c r="D25" s="45">
        <v>33966</v>
      </c>
      <c r="E25" s="46"/>
      <c r="F25" s="47">
        <v>8447</v>
      </c>
      <c r="G25" s="48">
        <f t="shared" si="1"/>
        <v>17551.724517569608</v>
      </c>
      <c r="H25" s="48">
        <f t="shared" si="2"/>
        <v>7765.679937042683</v>
      </c>
      <c r="I25" s="49">
        <f t="shared" si="3"/>
        <v>33764.40445461229</v>
      </c>
      <c r="J25" s="50">
        <f t="shared" si="4"/>
        <v>99.406478403734</v>
      </c>
      <c r="K25" s="51">
        <f t="shared" si="5"/>
        <v>-201.59554538771044</v>
      </c>
      <c r="L25" s="52">
        <f t="shared" si="6"/>
        <v>-100.79777269385522</v>
      </c>
      <c r="M25" s="260">
        <f t="shared" si="7"/>
        <v>33865.202227306145</v>
      </c>
      <c r="N25" s="53">
        <f t="shared" si="8"/>
        <v>33865</v>
      </c>
      <c r="O25" s="54">
        <f t="shared" si="9"/>
        <v>2.1205511726553627</v>
      </c>
      <c r="P25" s="55">
        <v>2866</v>
      </c>
      <c r="Q25" s="124">
        <f t="shared" si="10"/>
        <v>36731</v>
      </c>
      <c r="R25" s="56">
        <f t="shared" si="11"/>
        <v>2765</v>
      </c>
      <c r="S25" s="57">
        <f t="shared" si="12"/>
        <v>108.14049343461107</v>
      </c>
      <c r="T25" s="58">
        <f t="shared" si="0"/>
        <v>2.3</v>
      </c>
    </row>
    <row r="26" spans="1:20" ht="11.25">
      <c r="A26" s="43" t="s">
        <v>36</v>
      </c>
      <c r="B26" s="48">
        <v>5528</v>
      </c>
      <c r="C26" s="44">
        <v>6.0025</v>
      </c>
      <c r="D26" s="45">
        <v>23478</v>
      </c>
      <c r="E26" s="46"/>
      <c r="F26" s="47">
        <v>3791</v>
      </c>
      <c r="G26" s="48">
        <f t="shared" si="1"/>
        <v>6075.512406582642</v>
      </c>
      <c r="H26" s="48">
        <f t="shared" si="2"/>
        <v>8314.336084135757</v>
      </c>
      <c r="I26" s="49">
        <f t="shared" si="3"/>
        <v>18180.8484907184</v>
      </c>
      <c r="J26" s="50">
        <f t="shared" si="4"/>
        <v>77.43780769536758</v>
      </c>
      <c r="K26" s="51">
        <f t="shared" si="5"/>
        <v>-5297.151509281601</v>
      </c>
      <c r="L26" s="52">
        <f t="shared" si="6"/>
        <v>-2648.5757546408004</v>
      </c>
      <c r="M26" s="260">
        <f t="shared" si="7"/>
        <v>20829.4242453592</v>
      </c>
      <c r="N26" s="53">
        <f t="shared" si="8"/>
        <v>20829</v>
      </c>
      <c r="O26" s="54">
        <f t="shared" si="9"/>
        <v>3.767985572604776</v>
      </c>
      <c r="P26" s="55"/>
      <c r="Q26" s="124">
        <f t="shared" si="10"/>
        <v>20829</v>
      </c>
      <c r="R26" s="56">
        <f t="shared" si="11"/>
        <v>-2649</v>
      </c>
      <c r="S26" s="57">
        <f t="shared" si="12"/>
        <v>88.71709685663174</v>
      </c>
      <c r="T26" s="58">
        <f t="shared" si="0"/>
        <v>3.7679088277858175</v>
      </c>
    </row>
    <row r="27" spans="1:20" ht="11.25">
      <c r="A27" s="43" t="s">
        <v>37</v>
      </c>
      <c r="B27" s="48">
        <v>14687</v>
      </c>
      <c r="C27" s="44">
        <v>16.9384</v>
      </c>
      <c r="D27" s="45">
        <v>46020</v>
      </c>
      <c r="E27" s="46"/>
      <c r="F27" s="47">
        <v>22725</v>
      </c>
      <c r="G27" s="48">
        <f t="shared" si="1"/>
        <v>16141.651721324035</v>
      </c>
      <c r="H27" s="48">
        <f t="shared" si="2"/>
        <v>23462.14915910456</v>
      </c>
      <c r="I27" s="49">
        <f t="shared" si="3"/>
        <v>62328.80088042859</v>
      </c>
      <c r="J27" s="50">
        <f t="shared" si="4"/>
        <v>135.43850691097043</v>
      </c>
      <c r="K27" s="51">
        <f t="shared" si="5"/>
        <v>16308.800880428593</v>
      </c>
      <c r="L27" s="52">
        <f t="shared" si="6"/>
        <v>8154.400440214296</v>
      </c>
      <c r="M27" s="260">
        <f t="shared" si="7"/>
        <v>54174.4004402143</v>
      </c>
      <c r="N27" s="53">
        <f t="shared" si="8"/>
        <v>54174</v>
      </c>
      <c r="O27" s="54">
        <f t="shared" si="9"/>
        <v>3.6885953864107237</v>
      </c>
      <c r="P27" s="55"/>
      <c r="Q27" s="124">
        <f t="shared" si="10"/>
        <v>54174</v>
      </c>
      <c r="R27" s="56">
        <f t="shared" si="11"/>
        <v>8154</v>
      </c>
      <c r="S27" s="57">
        <f t="shared" si="12"/>
        <v>117.71838331160365</v>
      </c>
      <c r="T27" s="58">
        <f t="shared" si="0"/>
        <v>3.688568121467965</v>
      </c>
    </row>
    <row r="28" spans="1:20" ht="11.25">
      <c r="A28" s="43" t="s">
        <v>38</v>
      </c>
      <c r="B28" s="48">
        <v>9175</v>
      </c>
      <c r="C28" s="44">
        <v>10.1488</v>
      </c>
      <c r="D28" s="45">
        <v>30663</v>
      </c>
      <c r="E28" s="46"/>
      <c r="F28" s="47">
        <v>12725</v>
      </c>
      <c r="G28" s="48">
        <f t="shared" si="1"/>
        <v>10083.72401056363</v>
      </c>
      <c r="H28" s="48">
        <f t="shared" si="2"/>
        <v>14057.565023019904</v>
      </c>
      <c r="I28" s="49">
        <f t="shared" si="3"/>
        <v>36866.28903358353</v>
      </c>
      <c r="J28" s="50">
        <f t="shared" si="4"/>
        <v>120.23053528220831</v>
      </c>
      <c r="K28" s="51">
        <f t="shared" si="5"/>
        <v>6203.289033583533</v>
      </c>
      <c r="L28" s="52">
        <f t="shared" si="6"/>
        <v>3101.6445167917664</v>
      </c>
      <c r="M28" s="260">
        <f t="shared" si="7"/>
        <v>33764.64451679177</v>
      </c>
      <c r="N28" s="53">
        <f t="shared" si="8"/>
        <v>33765</v>
      </c>
      <c r="O28" s="54">
        <f t="shared" si="9"/>
        <v>3.6800702470617734</v>
      </c>
      <c r="P28" s="55"/>
      <c r="Q28" s="124">
        <f t="shared" si="10"/>
        <v>33765</v>
      </c>
      <c r="R28" s="56">
        <f t="shared" si="11"/>
        <v>3102</v>
      </c>
      <c r="S28" s="57">
        <f t="shared" si="12"/>
        <v>110.11642696409353</v>
      </c>
      <c r="T28" s="58">
        <f t="shared" si="0"/>
        <v>3.680108991825613</v>
      </c>
    </row>
    <row r="29" spans="1:20" ht="11.25">
      <c r="A29" s="43" t="s">
        <v>39</v>
      </c>
      <c r="B29" s="48">
        <v>5774</v>
      </c>
      <c r="C29" s="44">
        <v>15.6204</v>
      </c>
      <c r="D29" s="45">
        <v>29223</v>
      </c>
      <c r="E29" s="46"/>
      <c r="F29" s="47">
        <v>6375</v>
      </c>
      <c r="G29" s="48">
        <f t="shared" si="1"/>
        <v>6345.8771048495255</v>
      </c>
      <c r="H29" s="48">
        <f t="shared" si="2"/>
        <v>21636.527341713318</v>
      </c>
      <c r="I29" s="49">
        <f t="shared" si="3"/>
        <v>34357.40444656284</v>
      </c>
      <c r="J29" s="50">
        <f t="shared" si="4"/>
        <v>117.56973769483913</v>
      </c>
      <c r="K29" s="51">
        <f t="shared" si="5"/>
        <v>5134.404446562839</v>
      </c>
      <c r="L29" s="52">
        <f t="shared" si="6"/>
        <v>2567.2022232814197</v>
      </c>
      <c r="M29" s="260">
        <f t="shared" si="7"/>
        <v>31790.20222328142</v>
      </c>
      <c r="N29" s="53">
        <f t="shared" si="8"/>
        <v>31790</v>
      </c>
      <c r="O29" s="54">
        <f t="shared" si="9"/>
        <v>5.505750298455389</v>
      </c>
      <c r="P29" s="55"/>
      <c r="Q29" s="124">
        <f t="shared" si="10"/>
        <v>31790</v>
      </c>
      <c r="R29" s="56">
        <f t="shared" si="11"/>
        <v>2567</v>
      </c>
      <c r="S29" s="57">
        <f t="shared" si="12"/>
        <v>108.78417684700408</v>
      </c>
      <c r="T29" s="58">
        <f t="shared" si="0"/>
        <v>5.505715275372359</v>
      </c>
    </row>
    <row r="30" spans="1:20" ht="12" thickBot="1">
      <c r="A30" s="59"/>
      <c r="B30" s="60"/>
      <c r="C30" s="61"/>
      <c r="D30" s="62"/>
      <c r="E30" s="63"/>
      <c r="F30" s="64"/>
      <c r="G30" s="65"/>
      <c r="H30" s="65"/>
      <c r="I30" s="66"/>
      <c r="J30" s="67"/>
      <c r="K30" s="68"/>
      <c r="L30" s="69"/>
      <c r="M30" s="70"/>
      <c r="N30" s="70"/>
      <c r="O30" s="71"/>
      <c r="P30" s="72"/>
      <c r="Q30" s="73"/>
      <c r="R30" s="74"/>
      <c r="S30" s="75"/>
      <c r="T30" s="76"/>
    </row>
    <row r="31" spans="1:20" ht="12" thickBot="1">
      <c r="A31" s="77" t="s">
        <v>40</v>
      </c>
      <c r="B31" s="78">
        <f>SUM(B8:B30)</f>
        <v>1161722</v>
      </c>
      <c r="C31" s="79">
        <f>SUM(C8:C30)</f>
        <v>307.2558000000001</v>
      </c>
      <c r="D31" s="80">
        <f>SUM(D8:D30)</f>
        <v>3003092</v>
      </c>
      <c r="E31" s="81"/>
      <c r="F31" s="78">
        <f>SUM(F8:F30)</f>
        <v>1528950</v>
      </c>
      <c r="G31" s="78">
        <v>1276783</v>
      </c>
      <c r="H31" s="78">
        <v>425594</v>
      </c>
      <c r="I31" s="82">
        <f t="shared" si="3"/>
        <v>3231327</v>
      </c>
      <c r="J31" s="83">
        <f t="shared" si="4"/>
        <v>107.60000026639212</v>
      </c>
      <c r="K31" s="84">
        <f t="shared" si="5"/>
        <v>228235</v>
      </c>
      <c r="L31" s="78">
        <f>K31/2+1</f>
        <v>114118.5</v>
      </c>
      <c r="M31" s="85">
        <f t="shared" si="7"/>
        <v>3117208.5</v>
      </c>
      <c r="N31" s="85">
        <f>SUM(N8:N29)</f>
        <v>3117208</v>
      </c>
      <c r="O31" s="86">
        <f t="shared" si="9"/>
        <v>2.6832654456057474</v>
      </c>
      <c r="P31" s="87">
        <f>SUM(P8:P30)</f>
        <v>23011</v>
      </c>
      <c r="Q31" s="88">
        <f>N31+P31</f>
        <v>3140219</v>
      </c>
      <c r="R31" s="87">
        <f t="shared" si="11"/>
        <v>137127</v>
      </c>
      <c r="S31" s="89">
        <f t="shared" si="12"/>
        <v>104.56619377628125</v>
      </c>
      <c r="T31" s="90">
        <f>Q31/B31</f>
        <v>2.70307268003877</v>
      </c>
    </row>
    <row r="32" spans="7:20" ht="11.25">
      <c r="G32" s="91"/>
      <c r="H32" s="91"/>
      <c r="I32" s="91"/>
      <c r="J32" s="92"/>
      <c r="K32" s="91"/>
      <c r="L32" s="91"/>
      <c r="M32" s="91">
        <f>SUM(M8:M30)</f>
        <v>3117209.4999999995</v>
      </c>
      <c r="N32" s="91"/>
      <c r="Q32" s="91"/>
      <c r="R32" s="91"/>
      <c r="T32" s="91"/>
    </row>
    <row r="33" spans="7:20" ht="11.25">
      <c r="G33" s="91"/>
      <c r="H33" s="91"/>
      <c r="K33" s="91"/>
      <c r="O33" s="91"/>
      <c r="Q33" s="91"/>
      <c r="T33" s="91"/>
    </row>
    <row r="34" spans="4:20" ht="11.25">
      <c r="D34" s="46" t="s">
        <v>41</v>
      </c>
      <c r="K34" s="91"/>
      <c r="P34" s="91"/>
      <c r="T34" s="91"/>
    </row>
    <row r="35" spans="4:20" ht="11.25">
      <c r="D35" s="2" t="s">
        <v>42</v>
      </c>
      <c r="M35" s="3"/>
      <c r="N35" s="3"/>
      <c r="T35" s="91"/>
    </row>
    <row r="36" ht="11.25">
      <c r="T36" s="91"/>
    </row>
    <row r="37" spans="4:20" ht="11.25">
      <c r="D37" s="2" t="s">
        <v>43</v>
      </c>
      <c r="T37" s="91"/>
    </row>
    <row r="38" spans="4:20" ht="11.25">
      <c r="D38" s="2" t="s">
        <v>44</v>
      </c>
      <c r="E38" s="8"/>
      <c r="I38" s="93">
        <v>1276783</v>
      </c>
      <c r="J38" s="8" t="s">
        <v>45</v>
      </c>
      <c r="T38" s="91"/>
    </row>
    <row r="39" spans="4:20" ht="11.25">
      <c r="D39" s="2" t="s">
        <v>46</v>
      </c>
      <c r="E39" s="8"/>
      <c r="I39" s="93">
        <v>425594</v>
      </c>
      <c r="J39" s="8" t="s">
        <v>45</v>
      </c>
      <c r="T39" s="91"/>
    </row>
    <row r="40" spans="4:20" ht="11.25">
      <c r="D40" s="94"/>
      <c r="T40" s="91"/>
    </row>
    <row r="41" spans="16:20" ht="11.25">
      <c r="P41" s="91"/>
      <c r="T41" s="91"/>
    </row>
    <row r="42" ht="11.25">
      <c r="T42" s="91"/>
    </row>
    <row r="43" spans="1:20" ht="11.25">
      <c r="A43" s="95"/>
      <c r="T43" s="91"/>
    </row>
    <row r="44" ht="11.25">
      <c r="T44" s="91"/>
    </row>
    <row r="45" ht="11.25">
      <c r="T45" s="91"/>
    </row>
    <row r="46" ht="11.25">
      <c r="T46" s="91"/>
    </row>
    <row r="47" ht="11.25">
      <c r="T47" s="91"/>
    </row>
    <row r="48" ht="11.25">
      <c r="T48" s="91"/>
    </row>
    <row r="49" ht="11.25">
      <c r="T49" s="91"/>
    </row>
    <row r="50" ht="11.25">
      <c r="T50" s="91"/>
    </row>
    <row r="51" ht="11.25">
      <c r="T51" s="91"/>
    </row>
    <row r="52" ht="11.25">
      <c r="T52" s="91"/>
    </row>
    <row r="53" ht="11.25">
      <c r="T53" s="91"/>
    </row>
    <row r="54" ht="11.25">
      <c r="T54" s="91"/>
    </row>
    <row r="55" ht="11.25">
      <c r="T55" s="91"/>
    </row>
    <row r="56" ht="11.25">
      <c r="T56" s="91"/>
    </row>
    <row r="57" ht="11.25">
      <c r="T57" s="91"/>
    </row>
    <row r="58" ht="11.25">
      <c r="T58" s="91"/>
    </row>
    <row r="59" ht="11.25">
      <c r="T59" s="91"/>
    </row>
    <row r="60" ht="11.25">
      <c r="T60" s="91"/>
    </row>
    <row r="61" ht="11.25">
      <c r="T61" s="91"/>
    </row>
    <row r="62" ht="11.25">
      <c r="T62" s="91"/>
    </row>
    <row r="63" ht="11.25">
      <c r="T63" s="91"/>
    </row>
    <row r="64" ht="11.25">
      <c r="T64" s="91"/>
    </row>
    <row r="65" ht="11.25">
      <c r="T65" s="91"/>
    </row>
    <row r="66" ht="11.25">
      <c r="T66" s="91"/>
    </row>
    <row r="67" ht="11.25">
      <c r="T67" s="91"/>
    </row>
    <row r="68" ht="11.25">
      <c r="T68" s="91"/>
    </row>
    <row r="69" ht="11.25">
      <c r="T69" s="91"/>
    </row>
    <row r="70" ht="11.25">
      <c r="T70" s="91"/>
    </row>
    <row r="71" ht="11.25">
      <c r="T71" s="91"/>
    </row>
    <row r="72" ht="11.25">
      <c r="T72" s="91"/>
    </row>
    <row r="73" ht="11.25">
      <c r="T73" s="91"/>
    </row>
    <row r="74" ht="11.25">
      <c r="T74" s="91"/>
    </row>
    <row r="75" ht="11.25">
      <c r="T75" s="91"/>
    </row>
    <row r="76" ht="11.25">
      <c r="T76" s="91"/>
    </row>
    <row r="77" ht="11.25">
      <c r="T77" s="91"/>
    </row>
    <row r="78" ht="11.25">
      <c r="T78" s="91"/>
    </row>
    <row r="79" ht="11.25">
      <c r="T79" s="91"/>
    </row>
    <row r="80" ht="11.25">
      <c r="T80" s="91"/>
    </row>
    <row r="81" ht="11.25">
      <c r="T81" s="91"/>
    </row>
    <row r="82" ht="11.25">
      <c r="T82" s="91"/>
    </row>
    <row r="83" ht="11.25">
      <c r="T83" s="91"/>
    </row>
    <row r="84" ht="11.25">
      <c r="T84" s="91"/>
    </row>
    <row r="85" ht="11.25">
      <c r="T85" s="91"/>
    </row>
    <row r="86" ht="11.25">
      <c r="T86" s="91"/>
    </row>
    <row r="87" ht="11.25">
      <c r="T87" s="91"/>
    </row>
    <row r="88" ht="11.25">
      <c r="T88" s="91"/>
    </row>
    <row r="89" ht="11.25">
      <c r="T89" s="91"/>
    </row>
  </sheetData>
  <printOptions horizontalCentered="1"/>
  <pageMargins left="0" right="0" top="0.984251968503937" bottom="0.1968503937007874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2"/>
  <sheetViews>
    <sheetView workbookViewId="0" topLeftCell="A1">
      <pane xSplit="9" ySplit="6" topLeftCell="J19" activePane="bottomRight" state="frozen"/>
      <selection pane="topLeft" activeCell="A1" sqref="A1"/>
      <selection pane="topRight" activeCell="J1" sqref="J1"/>
      <selection pane="bottomLeft" activeCell="A8" sqref="A8"/>
      <selection pane="bottomRight" activeCell="J3" sqref="J3"/>
    </sheetView>
  </sheetViews>
  <sheetFormatPr defaultColWidth="9.00390625" defaultRowHeight="12.75"/>
  <cols>
    <col min="1" max="1" width="11.625" style="2" customWidth="1"/>
    <col min="2" max="2" width="0" style="2" hidden="1" customWidth="1"/>
    <col min="3" max="3" width="8.75390625" style="2" hidden="1" customWidth="1"/>
    <col min="4" max="4" width="9.25390625" style="2" hidden="1" customWidth="1"/>
    <col min="5" max="5" width="10.375" style="2" hidden="1" customWidth="1"/>
    <col min="6" max="6" width="8.875" style="2" hidden="1" customWidth="1"/>
    <col min="7" max="7" width="6.875" style="2" hidden="1" customWidth="1"/>
    <col min="8" max="8" width="1.875" style="2" hidden="1" customWidth="1"/>
    <col min="9" max="9" width="9.00390625" style="2" hidden="1" customWidth="1"/>
    <col min="10" max="10" width="9.875" style="2" customWidth="1"/>
    <col min="11" max="12" width="6.75390625" style="2" customWidth="1"/>
    <col min="13" max="13" width="6.625" style="2" customWidth="1"/>
    <col min="14" max="14" width="6.75390625" style="2" customWidth="1"/>
    <col min="15" max="16" width="6.25390625" style="2" customWidth="1"/>
    <col min="17" max="17" width="8.375" style="2" customWidth="1"/>
    <col min="18" max="18" width="8.25390625" style="2" hidden="1" customWidth="1"/>
    <col min="19" max="19" width="10.25390625" style="2" hidden="1" customWidth="1"/>
    <col min="20" max="20" width="6.875" style="2" customWidth="1"/>
    <col min="21" max="21" width="7.375" style="2" customWidth="1"/>
    <col min="22" max="22" width="7.625" style="2" customWidth="1"/>
    <col min="23" max="23" width="8.625" style="2" customWidth="1"/>
    <col min="24" max="24" width="7.75390625" style="2" customWidth="1"/>
    <col min="25" max="25" width="8.00390625" style="2" customWidth="1"/>
    <col min="26" max="26" width="9.00390625" style="2" customWidth="1"/>
    <col min="27" max="27" width="6.875" style="2" customWidth="1"/>
    <col min="28" max="28" width="8.25390625" style="2" customWidth="1"/>
    <col min="29" max="29" width="8.75390625" style="2" customWidth="1"/>
    <col min="30" max="16384" width="9.125" style="2" customWidth="1"/>
  </cols>
  <sheetData>
    <row r="1" spans="1:25" ht="15">
      <c r="A1" s="96"/>
      <c r="Y1" s="96"/>
    </row>
    <row r="2" spans="1:10" ht="15.75" customHeight="1">
      <c r="A2" s="6"/>
      <c r="I2" s="6"/>
      <c r="J2" s="7" t="s">
        <v>131</v>
      </c>
    </row>
    <row r="3" spans="1:10" ht="15.75" customHeight="1">
      <c r="A3" s="6"/>
      <c r="I3" s="7"/>
      <c r="J3" s="7"/>
    </row>
    <row r="4" spans="1:2" ht="12" thickBot="1">
      <c r="A4" s="97"/>
      <c r="B4" s="8"/>
    </row>
    <row r="5" spans="2:27" ht="12" thickBot="1">
      <c r="B5" s="98" t="s">
        <v>47</v>
      </c>
      <c r="C5" s="99"/>
      <c r="D5" s="99"/>
      <c r="E5" s="99"/>
      <c r="F5" s="99"/>
      <c r="G5" s="100"/>
      <c r="K5" s="101" t="s">
        <v>48</v>
      </c>
      <c r="L5" s="102"/>
      <c r="M5" s="103"/>
      <c r="N5" s="103"/>
      <c r="O5" s="103"/>
      <c r="P5" s="103"/>
      <c r="Q5" s="104"/>
      <c r="AA5" s="13" t="s">
        <v>1</v>
      </c>
    </row>
    <row r="6" spans="1:29" ht="78.75" customHeight="1" thickBot="1">
      <c r="A6" s="15" t="s">
        <v>2</v>
      </c>
      <c r="B6" s="15" t="s">
        <v>128</v>
      </c>
      <c r="C6" s="15" t="s">
        <v>49</v>
      </c>
      <c r="D6" s="15" t="s">
        <v>129</v>
      </c>
      <c r="E6" s="19" t="s">
        <v>50</v>
      </c>
      <c r="F6" s="19" t="s">
        <v>51</v>
      </c>
      <c r="G6" s="19" t="s">
        <v>52</v>
      </c>
      <c r="I6" s="105" t="s">
        <v>53</v>
      </c>
      <c r="J6" s="106" t="s">
        <v>54</v>
      </c>
      <c r="K6" s="107" t="s">
        <v>55</v>
      </c>
      <c r="L6" s="108" t="s">
        <v>56</v>
      </c>
      <c r="M6" s="108" t="s">
        <v>57</v>
      </c>
      <c r="N6" s="108" t="s">
        <v>58</v>
      </c>
      <c r="O6" s="108" t="s">
        <v>59</v>
      </c>
      <c r="P6" s="108" t="s">
        <v>60</v>
      </c>
      <c r="Q6" s="109" t="s">
        <v>8</v>
      </c>
      <c r="R6" s="105" t="s">
        <v>61</v>
      </c>
      <c r="S6" s="19" t="s">
        <v>62</v>
      </c>
      <c r="T6" s="19" t="s">
        <v>63</v>
      </c>
      <c r="U6" s="19" t="s">
        <v>10</v>
      </c>
      <c r="V6" s="20" t="s">
        <v>11</v>
      </c>
      <c r="W6" s="18" t="s">
        <v>12</v>
      </c>
      <c r="X6" s="15" t="s">
        <v>13</v>
      </c>
      <c r="Y6" s="15" t="s">
        <v>14</v>
      </c>
      <c r="Z6" s="110" t="s">
        <v>64</v>
      </c>
      <c r="AA6" s="19" t="s">
        <v>65</v>
      </c>
      <c r="AB6" s="19" t="s">
        <v>63</v>
      </c>
      <c r="AC6" s="19" t="s">
        <v>66</v>
      </c>
    </row>
    <row r="7" spans="2:29" ht="12" thickBot="1">
      <c r="B7" s="22"/>
      <c r="I7" s="111">
        <v>1</v>
      </c>
      <c r="J7" s="111">
        <v>1</v>
      </c>
      <c r="K7" s="22">
        <v>2</v>
      </c>
      <c r="L7" s="22">
        <v>3</v>
      </c>
      <c r="M7" s="22">
        <v>4</v>
      </c>
      <c r="N7" s="22">
        <v>5</v>
      </c>
      <c r="O7" s="22">
        <v>6</v>
      </c>
      <c r="P7" s="22">
        <v>7</v>
      </c>
      <c r="Q7" s="22">
        <v>8</v>
      </c>
      <c r="R7" s="111"/>
      <c r="S7" s="22"/>
      <c r="T7" s="22">
        <v>9</v>
      </c>
      <c r="U7" s="24">
        <v>10</v>
      </c>
      <c r="V7" s="24">
        <v>11</v>
      </c>
      <c r="W7" s="24">
        <v>12</v>
      </c>
      <c r="X7" s="24">
        <v>13</v>
      </c>
      <c r="Y7" s="24">
        <v>14</v>
      </c>
      <c r="Z7" s="22">
        <v>15</v>
      </c>
      <c r="AA7" s="22">
        <v>16</v>
      </c>
      <c r="AB7" s="22">
        <v>17</v>
      </c>
      <c r="AC7" s="22">
        <v>18</v>
      </c>
    </row>
    <row r="8" spans="1:29" ht="11.25">
      <c r="A8" s="27" t="s">
        <v>67</v>
      </c>
      <c r="B8" s="48">
        <v>3594</v>
      </c>
      <c r="C8" s="44">
        <v>6.8344</v>
      </c>
      <c r="D8" s="48">
        <v>219</v>
      </c>
      <c r="E8" s="48">
        <v>116269</v>
      </c>
      <c r="F8" s="54">
        <v>18.2337</v>
      </c>
      <c r="G8" s="112"/>
      <c r="H8" s="46"/>
      <c r="I8" s="113">
        <v>4320</v>
      </c>
      <c r="J8" s="114">
        <v>5821</v>
      </c>
      <c r="K8" s="32">
        <f>$K$44/$B$44*B8</f>
        <v>3511.902687621</v>
      </c>
      <c r="L8" s="32">
        <f>$L$44/$C$44*C8</f>
        <v>1396.9048437777908</v>
      </c>
      <c r="M8" s="32">
        <f>$M$44/$D$44*D8</f>
        <v>1244.0446871896722</v>
      </c>
      <c r="N8" s="32">
        <f>$N$44/$E$44*E8</f>
        <v>687.0848208331162</v>
      </c>
      <c r="O8" s="32">
        <f>$O$44/$F$44*F8</f>
        <v>947.9102246066158</v>
      </c>
      <c r="P8" s="32">
        <f>$P$44/$G$44*G8</f>
        <v>0</v>
      </c>
      <c r="Q8" s="33">
        <f aca="true" t="shared" si="0" ref="Q8:Q42">SUM(K8:P8)</f>
        <v>7787.847264028195</v>
      </c>
      <c r="R8" s="115">
        <v>4063</v>
      </c>
      <c r="S8" s="32">
        <f aca="true" t="shared" si="1" ref="S8:S45">Q8</f>
        <v>7787.847264028195</v>
      </c>
      <c r="T8" s="38">
        <f>Q8/J8*100</f>
        <v>133.78882089036583</v>
      </c>
      <c r="U8" s="116">
        <f>Q8-J8</f>
        <v>1966.8472640281952</v>
      </c>
      <c r="V8" s="32">
        <f>U8/2</f>
        <v>983.4236320140976</v>
      </c>
      <c r="W8" s="37">
        <f aca="true" t="shared" si="2" ref="W8:W42">Q8-V8</f>
        <v>6804.423632014097</v>
      </c>
      <c r="X8" s="38">
        <f aca="true" t="shared" si="3" ref="X8:X42">W8/B8</f>
        <v>1.8932731307774338</v>
      </c>
      <c r="Y8" s="115">
        <v>1462</v>
      </c>
      <c r="Z8" s="261">
        <f aca="true" t="shared" si="4" ref="Z8:Z42">W8+Y8</f>
        <v>8266.423632014097</v>
      </c>
      <c r="AA8" s="32">
        <f aca="true" t="shared" si="5" ref="AA8:AA42">Z8-J8</f>
        <v>2445.423632014097</v>
      </c>
      <c r="AB8" s="38">
        <f aca="true" t="shared" si="6" ref="AB8:AB42">Z8/J8*100</f>
        <v>142.01036990232086</v>
      </c>
      <c r="AC8" s="117">
        <f aca="true" t="shared" si="7" ref="AC8:AC42">Z8/B8</f>
        <v>2.3000622237100994</v>
      </c>
    </row>
    <row r="9" spans="1:29" ht="11.25">
      <c r="A9" s="43" t="s">
        <v>68</v>
      </c>
      <c r="B9" s="48">
        <v>493</v>
      </c>
      <c r="C9" s="44">
        <v>2.7739</v>
      </c>
      <c r="D9" s="48">
        <v>0</v>
      </c>
      <c r="E9" s="48">
        <v>34205</v>
      </c>
      <c r="F9" s="54">
        <v>5.9</v>
      </c>
      <c r="G9" s="112">
        <v>1</v>
      </c>
      <c r="H9" s="46"/>
      <c r="I9" s="113">
        <v>1154</v>
      </c>
      <c r="J9" s="118">
        <v>1404</v>
      </c>
      <c r="K9" s="48">
        <f aca="true" t="shared" si="8" ref="K9:K42">$K$44/$B$44*B9</f>
        <v>481.7384599324299</v>
      </c>
      <c r="L9" s="48">
        <f aca="true" t="shared" si="9" ref="L9:L42">$L$44/$C$44*C9</f>
        <v>566.9662803106658</v>
      </c>
      <c r="M9" s="48">
        <f aca="true" t="shared" si="10" ref="M9:M42">M$44/D$44*D9</f>
        <v>0</v>
      </c>
      <c r="N9" s="48">
        <f aca="true" t="shared" si="11" ref="N9:N42">$N$44/$E$44*E9</f>
        <v>202.13243681976056</v>
      </c>
      <c r="O9" s="48">
        <f aca="true" t="shared" si="12" ref="O9:O42">$O$44/$F$44*F9</f>
        <v>306.7216376916936</v>
      </c>
      <c r="P9" s="48">
        <f aca="true" t="shared" si="13" ref="P9:P42">$P$44/$G$44*G9</f>
        <v>431.9127516778522</v>
      </c>
      <c r="Q9" s="119">
        <f t="shared" si="0"/>
        <v>1989.4715664324021</v>
      </c>
      <c r="R9" s="120">
        <v>1140</v>
      </c>
      <c r="S9" s="121">
        <f t="shared" si="1"/>
        <v>1989.4715664324021</v>
      </c>
      <c r="T9" s="54">
        <f aca="true" t="shared" si="14" ref="T9:T44">Q9/J9*100</f>
        <v>141.70025401940188</v>
      </c>
      <c r="U9" s="122">
        <f aca="true" t="shared" si="15" ref="U9:U42">Q9-J9</f>
        <v>585.4715664324021</v>
      </c>
      <c r="V9" s="48">
        <f aca="true" t="shared" si="16" ref="V9:V42">U9/2</f>
        <v>292.73578321620107</v>
      </c>
      <c r="W9" s="53">
        <f t="shared" si="2"/>
        <v>1696.735783216201</v>
      </c>
      <c r="X9" s="54">
        <f t="shared" si="3"/>
        <v>3.441654732690063</v>
      </c>
      <c r="Y9" s="123"/>
      <c r="Z9" s="124">
        <f t="shared" si="4"/>
        <v>1696.735783216201</v>
      </c>
      <c r="AA9" s="48">
        <f t="shared" si="5"/>
        <v>292.73578321620107</v>
      </c>
      <c r="AB9" s="54">
        <f t="shared" si="6"/>
        <v>120.85012700970093</v>
      </c>
      <c r="AC9" s="125">
        <f t="shared" si="7"/>
        <v>3.441654732690063</v>
      </c>
    </row>
    <row r="10" spans="1:29" ht="11.25">
      <c r="A10" s="43" t="s">
        <v>69</v>
      </c>
      <c r="B10" s="48">
        <v>870</v>
      </c>
      <c r="C10" s="44">
        <v>3.3798</v>
      </c>
      <c r="D10" s="48">
        <v>0</v>
      </c>
      <c r="E10" s="48">
        <v>34261</v>
      </c>
      <c r="F10" s="54">
        <v>5.5</v>
      </c>
      <c r="G10" s="112">
        <v>1</v>
      </c>
      <c r="H10" s="46"/>
      <c r="I10" s="113">
        <v>2501</v>
      </c>
      <c r="J10" s="118">
        <v>2443</v>
      </c>
      <c r="K10" s="48">
        <f t="shared" si="8"/>
        <v>850.1266939984057</v>
      </c>
      <c r="L10" s="48">
        <f t="shared" si="9"/>
        <v>690.8081164403865</v>
      </c>
      <c r="M10" s="48">
        <f t="shared" si="10"/>
        <v>0</v>
      </c>
      <c r="N10" s="48">
        <f t="shared" si="11"/>
        <v>202.4633655278999</v>
      </c>
      <c r="O10" s="48">
        <f t="shared" si="12"/>
        <v>285.9269503905618</v>
      </c>
      <c r="P10" s="48">
        <f t="shared" si="13"/>
        <v>431.9127516778522</v>
      </c>
      <c r="Q10" s="49">
        <f t="shared" si="0"/>
        <v>2461.2378780351064</v>
      </c>
      <c r="R10" s="56">
        <v>2472</v>
      </c>
      <c r="S10" s="48">
        <f t="shared" si="1"/>
        <v>2461.2378780351064</v>
      </c>
      <c r="T10" s="54">
        <f t="shared" si="14"/>
        <v>100.74653614552216</v>
      </c>
      <c r="U10" s="122">
        <f t="shared" si="15"/>
        <v>18.237878035106405</v>
      </c>
      <c r="V10" s="48">
        <f t="shared" si="16"/>
        <v>9.118939017553203</v>
      </c>
      <c r="W10" s="53">
        <f t="shared" si="2"/>
        <v>2452.118939017553</v>
      </c>
      <c r="X10" s="54">
        <f t="shared" si="3"/>
        <v>2.81852751611213</v>
      </c>
      <c r="Y10" s="123"/>
      <c r="Z10" s="124">
        <f t="shared" si="4"/>
        <v>2452.118939017553</v>
      </c>
      <c r="AA10" s="48">
        <f t="shared" si="5"/>
        <v>9.118939017553203</v>
      </c>
      <c r="AB10" s="54">
        <f t="shared" si="6"/>
        <v>100.37326807276108</v>
      </c>
      <c r="AC10" s="125">
        <f t="shared" si="7"/>
        <v>2.81852751611213</v>
      </c>
    </row>
    <row r="11" spans="1:29" ht="11.25">
      <c r="A11" s="43" t="s">
        <v>70</v>
      </c>
      <c r="B11" s="48">
        <v>7250</v>
      </c>
      <c r="C11" s="44">
        <v>10.1836</v>
      </c>
      <c r="D11" s="48">
        <v>750</v>
      </c>
      <c r="E11" s="48">
        <v>223777</v>
      </c>
      <c r="F11" s="50">
        <v>19.7</v>
      </c>
      <c r="G11" s="112">
        <v>1</v>
      </c>
      <c r="H11" s="46"/>
      <c r="I11" s="113">
        <v>13354</v>
      </c>
      <c r="J11" s="118">
        <v>14870</v>
      </c>
      <c r="K11" s="48">
        <f t="shared" si="8"/>
        <v>7084.38911665338</v>
      </c>
      <c r="L11" s="48">
        <f t="shared" si="9"/>
        <v>2081.4585284875793</v>
      </c>
      <c r="M11" s="48">
        <f t="shared" si="10"/>
        <v>4260.427010923535</v>
      </c>
      <c r="N11" s="48">
        <f t="shared" si="11"/>
        <v>1322.397027166074</v>
      </c>
      <c r="O11" s="48">
        <f t="shared" si="12"/>
        <v>1024.1383495807395</v>
      </c>
      <c r="P11" s="48">
        <f t="shared" si="13"/>
        <v>431.9127516778522</v>
      </c>
      <c r="Q11" s="49">
        <f t="shared" si="0"/>
        <v>16204.722784489159</v>
      </c>
      <c r="R11" s="56">
        <v>12148</v>
      </c>
      <c r="S11" s="48">
        <f t="shared" si="1"/>
        <v>16204.722784489159</v>
      </c>
      <c r="T11" s="54">
        <f t="shared" si="14"/>
        <v>108.97594340611406</v>
      </c>
      <c r="U11" s="122">
        <f t="shared" si="15"/>
        <v>1334.7227844891586</v>
      </c>
      <c r="V11" s="48">
        <f t="shared" si="16"/>
        <v>667.3613922445793</v>
      </c>
      <c r="W11" s="53">
        <f t="shared" si="2"/>
        <v>15537.36139224458</v>
      </c>
      <c r="X11" s="54">
        <f t="shared" si="3"/>
        <v>2.1430843299647697</v>
      </c>
      <c r="Y11" s="123">
        <v>1138</v>
      </c>
      <c r="Z11" s="124">
        <f t="shared" si="4"/>
        <v>16675.36139224458</v>
      </c>
      <c r="AA11" s="48">
        <f t="shared" si="5"/>
        <v>1805.3613922445802</v>
      </c>
      <c r="AB11" s="54">
        <f t="shared" si="6"/>
        <v>112.14096430561251</v>
      </c>
      <c r="AC11" s="125">
        <f t="shared" si="7"/>
        <v>2.300049847206149</v>
      </c>
    </row>
    <row r="12" spans="1:29" ht="11.25">
      <c r="A12" s="43" t="s">
        <v>71</v>
      </c>
      <c r="B12" s="48">
        <v>3134</v>
      </c>
      <c r="C12" s="44">
        <v>7.3794</v>
      </c>
      <c r="D12" s="48">
        <v>390</v>
      </c>
      <c r="E12" s="48">
        <v>118386</v>
      </c>
      <c r="F12" s="54">
        <v>7.94</v>
      </c>
      <c r="G12" s="112">
        <v>1</v>
      </c>
      <c r="H12" s="46"/>
      <c r="I12" s="113">
        <v>8097</v>
      </c>
      <c r="J12" s="118">
        <v>7924</v>
      </c>
      <c r="K12" s="48">
        <f t="shared" si="8"/>
        <v>3062.4104126333373</v>
      </c>
      <c r="L12" s="48">
        <f t="shared" si="9"/>
        <v>1508.2991344044585</v>
      </c>
      <c r="M12" s="48">
        <f t="shared" si="10"/>
        <v>2215.422045680238</v>
      </c>
      <c r="N12" s="48">
        <f t="shared" si="11"/>
        <v>699.5951078890271</v>
      </c>
      <c r="O12" s="48">
        <f t="shared" si="12"/>
        <v>412.77454292746563</v>
      </c>
      <c r="P12" s="48">
        <f t="shared" si="13"/>
        <v>431.9127516778522</v>
      </c>
      <c r="Q12" s="49">
        <f t="shared" si="0"/>
        <v>8330.413995212377</v>
      </c>
      <c r="R12" s="56">
        <v>8002</v>
      </c>
      <c r="S12" s="48">
        <f t="shared" si="1"/>
        <v>8330.413995212377</v>
      </c>
      <c r="T12" s="54">
        <f t="shared" si="14"/>
        <v>105.12889948526471</v>
      </c>
      <c r="U12" s="122">
        <f t="shared" si="15"/>
        <v>406.4139952123769</v>
      </c>
      <c r="V12" s="48">
        <f t="shared" si="16"/>
        <v>203.20699760618845</v>
      </c>
      <c r="W12" s="53">
        <f t="shared" si="2"/>
        <v>8127.206997606188</v>
      </c>
      <c r="X12" s="54">
        <f t="shared" si="3"/>
        <v>2.5932377146158867</v>
      </c>
      <c r="Y12" s="123"/>
      <c r="Z12" s="124">
        <f t="shared" si="4"/>
        <v>8127.206997606188</v>
      </c>
      <c r="AA12" s="48">
        <f t="shared" si="5"/>
        <v>203.20699760618845</v>
      </c>
      <c r="AB12" s="54">
        <f t="shared" si="6"/>
        <v>102.56444974263236</v>
      </c>
      <c r="AC12" s="125">
        <f t="shared" si="7"/>
        <v>2.5932377146158867</v>
      </c>
    </row>
    <row r="13" spans="1:29" ht="11.25">
      <c r="A13" s="43" t="s">
        <v>72</v>
      </c>
      <c r="B13" s="48">
        <v>3380</v>
      </c>
      <c r="C13" s="44">
        <v>4.9893</v>
      </c>
      <c r="D13" s="48">
        <v>357</v>
      </c>
      <c r="E13" s="48">
        <v>147722</v>
      </c>
      <c r="F13" s="54">
        <v>7.5826</v>
      </c>
      <c r="G13" s="112"/>
      <c r="H13" s="46"/>
      <c r="I13" s="113">
        <v>6508</v>
      </c>
      <c r="J13" s="118">
        <v>7163</v>
      </c>
      <c r="K13" s="48">
        <f t="shared" si="8"/>
        <v>3302.791064039783</v>
      </c>
      <c r="L13" s="48">
        <f t="shared" si="9"/>
        <v>1019.7789618782238</v>
      </c>
      <c r="M13" s="48">
        <f t="shared" si="10"/>
        <v>2027.9632571996026</v>
      </c>
      <c r="N13" s="48">
        <f t="shared" si="11"/>
        <v>872.9544754243143</v>
      </c>
      <c r="O13" s="48">
        <f t="shared" si="12"/>
        <v>394.19448982390435</v>
      </c>
      <c r="P13" s="48">
        <f t="shared" si="13"/>
        <v>0</v>
      </c>
      <c r="Q13" s="49">
        <f t="shared" si="0"/>
        <v>7617.682248365828</v>
      </c>
      <c r="R13" s="56">
        <v>5655</v>
      </c>
      <c r="S13" s="48">
        <f t="shared" si="1"/>
        <v>7617.682248365828</v>
      </c>
      <c r="T13" s="54">
        <f t="shared" si="14"/>
        <v>106.34765110101671</v>
      </c>
      <c r="U13" s="122">
        <f t="shared" si="15"/>
        <v>454.68224836582795</v>
      </c>
      <c r="V13" s="48">
        <f t="shared" si="16"/>
        <v>227.34112418291397</v>
      </c>
      <c r="W13" s="53">
        <f t="shared" si="2"/>
        <v>7390.341124182914</v>
      </c>
      <c r="X13" s="54">
        <f t="shared" si="3"/>
        <v>2.1864914568588505</v>
      </c>
      <c r="Y13" s="123">
        <v>384</v>
      </c>
      <c r="Z13" s="124">
        <f t="shared" si="4"/>
        <v>7774.341124182914</v>
      </c>
      <c r="AA13" s="48">
        <f t="shared" si="5"/>
        <v>611.3411241829144</v>
      </c>
      <c r="AB13" s="54">
        <f t="shared" si="6"/>
        <v>108.53470786238886</v>
      </c>
      <c r="AC13" s="125">
        <f t="shared" si="7"/>
        <v>2.3001009243144717</v>
      </c>
    </row>
    <row r="14" spans="1:29" ht="11.25">
      <c r="A14" s="43" t="s">
        <v>73</v>
      </c>
      <c r="B14" s="48">
        <v>1705</v>
      </c>
      <c r="C14" s="44">
        <v>4.6604</v>
      </c>
      <c r="D14" s="48">
        <v>131</v>
      </c>
      <c r="E14" s="48">
        <v>53969</v>
      </c>
      <c r="F14" s="54">
        <v>3.75</v>
      </c>
      <c r="G14" s="112">
        <v>1.8</v>
      </c>
      <c r="H14" s="46"/>
      <c r="I14" s="113">
        <v>3112</v>
      </c>
      <c r="J14" s="118">
        <v>3478</v>
      </c>
      <c r="K14" s="48">
        <f t="shared" si="8"/>
        <v>1666.0528888129675</v>
      </c>
      <c r="L14" s="48">
        <f t="shared" si="9"/>
        <v>952.5540404339835</v>
      </c>
      <c r="M14" s="48">
        <f t="shared" si="10"/>
        <v>744.1545845746441</v>
      </c>
      <c r="N14" s="48">
        <f t="shared" si="11"/>
        <v>318.9266330280853</v>
      </c>
      <c r="O14" s="48">
        <f t="shared" si="12"/>
        <v>194.95019344811033</v>
      </c>
      <c r="P14" s="48">
        <f t="shared" si="13"/>
        <v>777.442953020134</v>
      </c>
      <c r="Q14" s="49">
        <f t="shared" si="0"/>
        <v>4654.081293317925</v>
      </c>
      <c r="R14" s="56">
        <v>3075</v>
      </c>
      <c r="S14" s="48">
        <f t="shared" si="1"/>
        <v>4654.081293317925</v>
      </c>
      <c r="T14" s="54">
        <f t="shared" si="14"/>
        <v>133.81487329838774</v>
      </c>
      <c r="U14" s="122">
        <f t="shared" si="15"/>
        <v>1176.081293317925</v>
      </c>
      <c r="V14" s="48">
        <f t="shared" si="16"/>
        <v>588.0406466589625</v>
      </c>
      <c r="W14" s="53">
        <f t="shared" si="2"/>
        <v>4066.0406466589625</v>
      </c>
      <c r="X14" s="54">
        <f t="shared" si="3"/>
        <v>2.384774572820506</v>
      </c>
      <c r="Y14" s="123"/>
      <c r="Z14" s="124">
        <f t="shared" si="4"/>
        <v>4066.0406466589625</v>
      </c>
      <c r="AA14" s="48">
        <f t="shared" si="5"/>
        <v>588.0406466589625</v>
      </c>
      <c r="AB14" s="54">
        <f t="shared" si="6"/>
        <v>116.90743664919385</v>
      </c>
      <c r="AC14" s="125">
        <f t="shared" si="7"/>
        <v>2.384774572820506</v>
      </c>
    </row>
    <row r="15" spans="1:29" ht="11.25">
      <c r="A15" s="43" t="s">
        <v>74</v>
      </c>
      <c r="B15" s="48">
        <v>2215</v>
      </c>
      <c r="C15" s="44">
        <v>5.7591</v>
      </c>
      <c r="D15" s="48">
        <v>283</v>
      </c>
      <c r="E15" s="48">
        <v>127737</v>
      </c>
      <c r="F15" s="54">
        <v>33.1</v>
      </c>
      <c r="G15" s="112"/>
      <c r="H15" s="46"/>
      <c r="I15" s="113">
        <v>6141</v>
      </c>
      <c r="J15" s="118">
        <v>6432</v>
      </c>
      <c r="K15" s="48">
        <f t="shared" si="8"/>
        <v>2164.40301977755</v>
      </c>
      <c r="L15" s="48">
        <f t="shared" si="9"/>
        <v>1177.1208424734689</v>
      </c>
      <c r="M15" s="48">
        <f t="shared" si="10"/>
        <v>1607.6011254551472</v>
      </c>
      <c r="N15" s="48">
        <f t="shared" si="11"/>
        <v>754.8542927070824</v>
      </c>
      <c r="O15" s="48">
        <f t="shared" si="12"/>
        <v>1720.760374168654</v>
      </c>
      <c r="P15" s="48">
        <f t="shared" si="13"/>
        <v>0</v>
      </c>
      <c r="Q15" s="49">
        <f t="shared" si="0"/>
        <v>7424.739654581901</v>
      </c>
      <c r="R15" s="56">
        <v>6069</v>
      </c>
      <c r="S15" s="48">
        <f t="shared" si="1"/>
        <v>7424.739654581901</v>
      </c>
      <c r="T15" s="54">
        <f t="shared" si="14"/>
        <v>115.4343851769574</v>
      </c>
      <c r="U15" s="122">
        <f t="shared" si="15"/>
        <v>992.739654581901</v>
      </c>
      <c r="V15" s="48">
        <f t="shared" si="16"/>
        <v>496.3698272909505</v>
      </c>
      <c r="W15" s="53">
        <f t="shared" si="2"/>
        <v>6928.3698272909505</v>
      </c>
      <c r="X15" s="54">
        <f t="shared" si="3"/>
        <v>3.1279322019372238</v>
      </c>
      <c r="Y15" s="123"/>
      <c r="Z15" s="124">
        <f t="shared" si="4"/>
        <v>6928.3698272909505</v>
      </c>
      <c r="AA15" s="48">
        <f t="shared" si="5"/>
        <v>496.3698272909505</v>
      </c>
      <c r="AB15" s="54">
        <f t="shared" si="6"/>
        <v>107.71719258847871</v>
      </c>
      <c r="AC15" s="125">
        <f t="shared" si="7"/>
        <v>3.1279322019372238</v>
      </c>
    </row>
    <row r="16" spans="1:29" ht="11.25">
      <c r="A16" s="43" t="s">
        <v>75</v>
      </c>
      <c r="B16" s="48">
        <v>2752</v>
      </c>
      <c r="C16" s="44">
        <v>8.6009</v>
      </c>
      <c r="D16" s="48">
        <v>370</v>
      </c>
      <c r="E16" s="48">
        <v>133715</v>
      </c>
      <c r="F16" s="54">
        <v>28.74</v>
      </c>
      <c r="G16" s="112">
        <v>1</v>
      </c>
      <c r="H16" s="46"/>
      <c r="I16" s="113">
        <v>4862</v>
      </c>
      <c r="J16" s="118">
        <v>5850</v>
      </c>
      <c r="K16" s="48">
        <f t="shared" si="8"/>
        <v>2689.1363929696695</v>
      </c>
      <c r="L16" s="48">
        <f t="shared" si="9"/>
        <v>1757.9654206438606</v>
      </c>
      <c r="M16" s="48">
        <f t="shared" si="10"/>
        <v>2101.8106587222774</v>
      </c>
      <c r="N16" s="48">
        <f t="shared" si="11"/>
        <v>790.1809323009584</v>
      </c>
      <c r="O16" s="48">
        <f t="shared" si="12"/>
        <v>1494.0982825863175</v>
      </c>
      <c r="P16" s="48">
        <f t="shared" si="13"/>
        <v>431.9127516778522</v>
      </c>
      <c r="Q16" s="49">
        <f t="shared" si="0"/>
        <v>9265.104438900935</v>
      </c>
      <c r="R16" s="56">
        <v>4306</v>
      </c>
      <c r="S16" s="48">
        <f t="shared" si="1"/>
        <v>9265.104438900935</v>
      </c>
      <c r="T16" s="54">
        <f t="shared" si="14"/>
        <v>158.37785365642623</v>
      </c>
      <c r="U16" s="122">
        <f t="shared" si="15"/>
        <v>3415.104438900935</v>
      </c>
      <c r="V16" s="48">
        <f t="shared" si="16"/>
        <v>1707.5522194504674</v>
      </c>
      <c r="W16" s="53">
        <f t="shared" si="2"/>
        <v>7557.552219450467</v>
      </c>
      <c r="X16" s="54">
        <f t="shared" si="3"/>
        <v>2.7462035681142685</v>
      </c>
      <c r="Y16" s="123"/>
      <c r="Z16" s="124">
        <f t="shared" si="4"/>
        <v>7557.552219450467</v>
      </c>
      <c r="AA16" s="48">
        <f t="shared" si="5"/>
        <v>1707.5522194504674</v>
      </c>
      <c r="AB16" s="54">
        <f t="shared" si="6"/>
        <v>129.1889268282131</v>
      </c>
      <c r="AC16" s="125">
        <f t="shared" si="7"/>
        <v>2.7462035681142685</v>
      </c>
    </row>
    <row r="17" spans="1:29" ht="11.25">
      <c r="A17" s="43" t="s">
        <v>76</v>
      </c>
      <c r="B17" s="48">
        <v>3052</v>
      </c>
      <c r="C17" s="44">
        <v>5.8966</v>
      </c>
      <c r="D17" s="48">
        <v>566</v>
      </c>
      <c r="E17" s="48">
        <v>264569</v>
      </c>
      <c r="F17" s="54">
        <v>44</v>
      </c>
      <c r="G17" s="112">
        <v>1</v>
      </c>
      <c r="H17" s="46"/>
      <c r="I17" s="113">
        <v>18373</v>
      </c>
      <c r="J17" s="118">
        <v>16026</v>
      </c>
      <c r="K17" s="48">
        <f t="shared" si="8"/>
        <v>2982.2835288311885</v>
      </c>
      <c r="L17" s="48">
        <f t="shared" si="9"/>
        <v>1205.2249066223987</v>
      </c>
      <c r="M17" s="48">
        <f t="shared" si="10"/>
        <v>3215.2022509102944</v>
      </c>
      <c r="N17" s="48">
        <f t="shared" si="11"/>
        <v>1563.454953280726</v>
      </c>
      <c r="O17" s="48">
        <f t="shared" si="12"/>
        <v>2287.4156031244943</v>
      </c>
      <c r="P17" s="48">
        <f t="shared" si="13"/>
        <v>431.9127516778522</v>
      </c>
      <c r="Q17" s="49">
        <f t="shared" si="0"/>
        <v>11685.493994446955</v>
      </c>
      <c r="R17" s="56">
        <v>18157</v>
      </c>
      <c r="S17" s="48">
        <f t="shared" si="1"/>
        <v>11685.493994446955</v>
      </c>
      <c r="T17" s="54">
        <f t="shared" si="14"/>
        <v>72.91584921032668</v>
      </c>
      <c r="U17" s="122">
        <f t="shared" si="15"/>
        <v>-4340.506005553045</v>
      </c>
      <c r="V17" s="48">
        <f t="shared" si="16"/>
        <v>-2170.2530027765224</v>
      </c>
      <c r="W17" s="53">
        <f t="shared" si="2"/>
        <v>13855.746997223478</v>
      </c>
      <c r="X17" s="54">
        <f t="shared" si="3"/>
        <v>4.539890890309135</v>
      </c>
      <c r="Y17" s="123"/>
      <c r="Z17" s="124">
        <f t="shared" si="4"/>
        <v>13855.746997223478</v>
      </c>
      <c r="AA17" s="48">
        <f t="shared" si="5"/>
        <v>-2170.2530027765224</v>
      </c>
      <c r="AB17" s="54">
        <f t="shared" si="6"/>
        <v>86.45792460516336</v>
      </c>
      <c r="AC17" s="125">
        <f t="shared" si="7"/>
        <v>4.539890890309135</v>
      </c>
    </row>
    <row r="18" spans="1:29" ht="11.25">
      <c r="A18" s="43" t="s">
        <v>77</v>
      </c>
      <c r="B18" s="48">
        <v>1270</v>
      </c>
      <c r="C18" s="44">
        <v>3.7557</v>
      </c>
      <c r="D18" s="48">
        <v>123</v>
      </c>
      <c r="E18" s="48">
        <v>55364</v>
      </c>
      <c r="F18" s="54">
        <v>2.1</v>
      </c>
      <c r="G18" s="112">
        <v>1</v>
      </c>
      <c r="H18" s="46"/>
      <c r="I18" s="113">
        <v>2367</v>
      </c>
      <c r="J18" s="118">
        <v>2719</v>
      </c>
      <c r="K18" s="48">
        <f t="shared" si="8"/>
        <v>1240.9895418137646</v>
      </c>
      <c r="L18" s="48">
        <f t="shared" si="9"/>
        <v>767.6395179937156</v>
      </c>
      <c r="M18" s="48">
        <f t="shared" si="10"/>
        <v>698.7100297914598</v>
      </c>
      <c r="N18" s="48">
        <f t="shared" si="11"/>
        <v>327.1703035254853</v>
      </c>
      <c r="O18" s="48">
        <f t="shared" si="12"/>
        <v>109.17210833094178</v>
      </c>
      <c r="P18" s="48">
        <f t="shared" si="13"/>
        <v>431.9127516778522</v>
      </c>
      <c r="Q18" s="49">
        <f t="shared" si="0"/>
        <v>3575.5942531332194</v>
      </c>
      <c r="R18" s="56">
        <v>2235</v>
      </c>
      <c r="S18" s="48">
        <f t="shared" si="1"/>
        <v>3575.5942531332194</v>
      </c>
      <c r="T18" s="54">
        <f t="shared" si="14"/>
        <v>131.50401813656563</v>
      </c>
      <c r="U18" s="122">
        <f t="shared" si="15"/>
        <v>856.5942531332194</v>
      </c>
      <c r="V18" s="48">
        <f t="shared" si="16"/>
        <v>428.2971265666097</v>
      </c>
      <c r="W18" s="53">
        <f t="shared" si="2"/>
        <v>3147.2971265666097</v>
      </c>
      <c r="X18" s="54">
        <f t="shared" si="3"/>
        <v>2.478186713831976</v>
      </c>
      <c r="Y18" s="123"/>
      <c r="Z18" s="124">
        <f t="shared" si="4"/>
        <v>3147.2971265666097</v>
      </c>
      <c r="AA18" s="48">
        <f t="shared" si="5"/>
        <v>428.2971265666097</v>
      </c>
      <c r="AB18" s="54">
        <f t="shared" si="6"/>
        <v>115.7520090682828</v>
      </c>
      <c r="AC18" s="125">
        <f t="shared" si="7"/>
        <v>2.478186713831976</v>
      </c>
    </row>
    <row r="19" spans="1:29" ht="11.25">
      <c r="A19" s="43" t="s">
        <v>78</v>
      </c>
      <c r="B19" s="48">
        <v>2760</v>
      </c>
      <c r="C19" s="44">
        <v>6.4982</v>
      </c>
      <c r="D19" s="48">
        <v>299</v>
      </c>
      <c r="E19" s="48">
        <v>121378</v>
      </c>
      <c r="F19" s="54">
        <v>25.9</v>
      </c>
      <c r="G19" s="112">
        <v>1.8</v>
      </c>
      <c r="H19" s="46"/>
      <c r="I19" s="113">
        <v>5151</v>
      </c>
      <c r="J19" s="118">
        <v>5829</v>
      </c>
      <c r="K19" s="48">
        <f t="shared" si="8"/>
        <v>2696.9536499259766</v>
      </c>
      <c r="L19" s="48">
        <f t="shared" si="9"/>
        <v>1328.1878520187347</v>
      </c>
      <c r="M19" s="48">
        <f t="shared" si="10"/>
        <v>1698.490235021516</v>
      </c>
      <c r="N19" s="48">
        <f t="shared" si="11"/>
        <v>717.2761560096154</v>
      </c>
      <c r="O19" s="48">
        <f t="shared" si="12"/>
        <v>1346.456002748282</v>
      </c>
      <c r="P19" s="48">
        <f t="shared" si="13"/>
        <v>777.442953020134</v>
      </c>
      <c r="Q19" s="49">
        <f t="shared" si="0"/>
        <v>8564.806848744258</v>
      </c>
      <c r="R19" s="56">
        <v>4470</v>
      </c>
      <c r="S19" s="48">
        <f t="shared" si="1"/>
        <v>8564.806848744258</v>
      </c>
      <c r="T19" s="54">
        <f t="shared" si="14"/>
        <v>146.93441154133225</v>
      </c>
      <c r="U19" s="122">
        <f t="shared" si="15"/>
        <v>2735.806848744258</v>
      </c>
      <c r="V19" s="48">
        <f t="shared" si="16"/>
        <v>1367.903424372129</v>
      </c>
      <c r="W19" s="53">
        <f t="shared" si="2"/>
        <v>7196.903424372129</v>
      </c>
      <c r="X19" s="54">
        <f t="shared" si="3"/>
        <v>2.6075737044826552</v>
      </c>
      <c r="Y19" s="123"/>
      <c r="Z19" s="124">
        <f t="shared" si="4"/>
        <v>7196.903424372129</v>
      </c>
      <c r="AA19" s="48">
        <f t="shared" si="5"/>
        <v>1367.903424372129</v>
      </c>
      <c r="AB19" s="54">
        <f t="shared" si="6"/>
        <v>123.46720577066614</v>
      </c>
      <c r="AC19" s="125">
        <f t="shared" si="7"/>
        <v>2.6075737044826552</v>
      </c>
    </row>
    <row r="20" spans="1:29" ht="11.25">
      <c r="A20" s="43" t="s">
        <v>79</v>
      </c>
      <c r="B20" s="48">
        <v>330</v>
      </c>
      <c r="C20" s="44">
        <v>4.9591</v>
      </c>
      <c r="D20" s="48">
        <v>0</v>
      </c>
      <c r="E20" s="48">
        <v>35389</v>
      </c>
      <c r="F20" s="54">
        <v>13.8</v>
      </c>
      <c r="G20" s="112"/>
      <c r="H20" s="46"/>
      <c r="I20" s="113">
        <v>953</v>
      </c>
      <c r="J20" s="118">
        <v>1368</v>
      </c>
      <c r="K20" s="48">
        <f t="shared" si="8"/>
        <v>322.4618494476711</v>
      </c>
      <c r="L20" s="48">
        <f t="shared" si="9"/>
        <v>1013.6062874251497</v>
      </c>
      <c r="M20" s="48">
        <f t="shared" si="10"/>
        <v>0</v>
      </c>
      <c r="N20" s="48">
        <f t="shared" si="11"/>
        <v>209.12921522042117</v>
      </c>
      <c r="O20" s="48">
        <f t="shared" si="12"/>
        <v>717.416711889046</v>
      </c>
      <c r="P20" s="48">
        <f t="shared" si="13"/>
        <v>0</v>
      </c>
      <c r="Q20" s="49">
        <f t="shared" si="0"/>
        <v>2262.614063982288</v>
      </c>
      <c r="R20" s="56">
        <v>942</v>
      </c>
      <c r="S20" s="48">
        <f t="shared" si="1"/>
        <v>2262.614063982288</v>
      </c>
      <c r="T20" s="54">
        <f t="shared" si="14"/>
        <v>165.39576491098595</v>
      </c>
      <c r="U20" s="122">
        <f t="shared" si="15"/>
        <v>894.6140639822879</v>
      </c>
      <c r="V20" s="48">
        <f t="shared" si="16"/>
        <v>447.30703199114396</v>
      </c>
      <c r="W20" s="53">
        <f t="shared" si="2"/>
        <v>1815.307031991144</v>
      </c>
      <c r="X20" s="54">
        <f t="shared" si="3"/>
        <v>5.500930399973163</v>
      </c>
      <c r="Y20" s="123"/>
      <c r="Z20" s="124">
        <f t="shared" si="4"/>
        <v>1815.307031991144</v>
      </c>
      <c r="AA20" s="48">
        <f t="shared" si="5"/>
        <v>447.30703199114396</v>
      </c>
      <c r="AB20" s="54">
        <f t="shared" si="6"/>
        <v>132.697882455493</v>
      </c>
      <c r="AC20" s="125">
        <f t="shared" si="7"/>
        <v>5.500930399973163</v>
      </c>
    </row>
    <row r="21" spans="1:29" ht="11.25">
      <c r="A21" s="43" t="s">
        <v>80</v>
      </c>
      <c r="B21" s="48">
        <v>687</v>
      </c>
      <c r="C21" s="44">
        <v>3.435</v>
      </c>
      <c r="D21" s="48">
        <v>0</v>
      </c>
      <c r="E21" s="48">
        <v>57185</v>
      </c>
      <c r="F21" s="54">
        <v>19.7894</v>
      </c>
      <c r="G21" s="112"/>
      <c r="H21" s="46"/>
      <c r="I21" s="113">
        <v>1525</v>
      </c>
      <c r="J21" s="118">
        <v>1882</v>
      </c>
      <c r="K21" s="48">
        <f t="shared" si="8"/>
        <v>671.3069411228789</v>
      </c>
      <c r="L21" s="48">
        <f t="shared" si="9"/>
        <v>702.0906207387205</v>
      </c>
      <c r="M21" s="48">
        <f t="shared" si="10"/>
        <v>0</v>
      </c>
      <c r="N21" s="48">
        <f t="shared" si="11"/>
        <v>337.93139598123105</v>
      </c>
      <c r="O21" s="48">
        <f t="shared" si="12"/>
        <v>1028.7859621925425</v>
      </c>
      <c r="P21" s="48">
        <f t="shared" si="13"/>
        <v>0</v>
      </c>
      <c r="Q21" s="49">
        <f t="shared" si="0"/>
        <v>2740.114920035373</v>
      </c>
      <c r="R21" s="56">
        <v>1507</v>
      </c>
      <c r="S21" s="48">
        <f t="shared" si="1"/>
        <v>2740.114920035373</v>
      </c>
      <c r="T21" s="54">
        <f t="shared" si="14"/>
        <v>145.59590435894648</v>
      </c>
      <c r="U21" s="122">
        <f t="shared" si="15"/>
        <v>858.114920035373</v>
      </c>
      <c r="V21" s="48">
        <f t="shared" si="16"/>
        <v>429.0574600176865</v>
      </c>
      <c r="W21" s="53">
        <f t="shared" si="2"/>
        <v>2311.0574600176865</v>
      </c>
      <c r="X21" s="54">
        <f t="shared" si="3"/>
        <v>3.363984657958787</v>
      </c>
      <c r="Y21" s="123"/>
      <c r="Z21" s="124">
        <f t="shared" si="4"/>
        <v>2311.0574600176865</v>
      </c>
      <c r="AA21" s="48">
        <f t="shared" si="5"/>
        <v>429.0574600176865</v>
      </c>
      <c r="AB21" s="54">
        <f t="shared" si="6"/>
        <v>122.79795217947324</v>
      </c>
      <c r="AC21" s="125">
        <f t="shared" si="7"/>
        <v>3.363984657958787</v>
      </c>
    </row>
    <row r="22" spans="1:29" ht="11.25">
      <c r="A22" s="43" t="s">
        <v>81</v>
      </c>
      <c r="B22" s="48">
        <v>7774</v>
      </c>
      <c r="C22" s="44">
        <v>8.0985</v>
      </c>
      <c r="D22" s="48">
        <v>462</v>
      </c>
      <c r="E22" s="48">
        <v>314381</v>
      </c>
      <c r="F22" s="50">
        <v>37.61</v>
      </c>
      <c r="G22" s="112">
        <v>1.8</v>
      </c>
      <c r="H22" s="46"/>
      <c r="I22" s="113">
        <v>14480</v>
      </c>
      <c r="J22" s="118">
        <v>15402</v>
      </c>
      <c r="K22" s="48">
        <f t="shared" si="8"/>
        <v>7596.419447291501</v>
      </c>
      <c r="L22" s="48">
        <f t="shared" si="9"/>
        <v>1655.2782800735163</v>
      </c>
      <c r="M22" s="48">
        <f t="shared" si="10"/>
        <v>2624.4230387288976</v>
      </c>
      <c r="N22" s="48">
        <f t="shared" si="11"/>
        <v>1857.816039170681</v>
      </c>
      <c r="O22" s="48">
        <f t="shared" si="12"/>
        <v>1955.2204734889144</v>
      </c>
      <c r="P22" s="48">
        <f t="shared" si="13"/>
        <v>777.442953020134</v>
      </c>
      <c r="Q22" s="49">
        <f t="shared" si="0"/>
        <v>16466.600231773642</v>
      </c>
      <c r="R22" s="56">
        <v>11720</v>
      </c>
      <c r="S22" s="48">
        <f t="shared" si="1"/>
        <v>16466.600231773642</v>
      </c>
      <c r="T22" s="54">
        <f t="shared" si="14"/>
        <v>106.91209084387509</v>
      </c>
      <c r="U22" s="122">
        <f t="shared" si="15"/>
        <v>1064.600231773642</v>
      </c>
      <c r="V22" s="48">
        <f t="shared" si="16"/>
        <v>532.300115886821</v>
      </c>
      <c r="W22" s="53">
        <f t="shared" si="2"/>
        <v>15934.300115886821</v>
      </c>
      <c r="X22" s="54">
        <f t="shared" si="3"/>
        <v>2.0496912935280194</v>
      </c>
      <c r="Y22" s="123">
        <v>1946</v>
      </c>
      <c r="Z22" s="124">
        <f t="shared" si="4"/>
        <v>17880.30011588682</v>
      </c>
      <c r="AA22" s="48">
        <f t="shared" si="5"/>
        <v>2478.300115886821</v>
      </c>
      <c r="AB22" s="54">
        <f t="shared" si="6"/>
        <v>116.09076818521504</v>
      </c>
      <c r="AC22" s="125">
        <f t="shared" si="7"/>
        <v>2.3000128782977645</v>
      </c>
    </row>
    <row r="23" spans="1:29" ht="11.25">
      <c r="A23" s="43" t="s">
        <v>82</v>
      </c>
      <c r="B23" s="48">
        <v>10276</v>
      </c>
      <c r="C23" s="44">
        <v>5.2337</v>
      </c>
      <c r="D23" s="48">
        <v>644</v>
      </c>
      <c r="E23" s="48">
        <v>212232</v>
      </c>
      <c r="F23" s="54">
        <v>11.9</v>
      </c>
      <c r="G23" s="112">
        <v>1.8</v>
      </c>
      <c r="H23" s="46"/>
      <c r="I23" s="113">
        <v>18663</v>
      </c>
      <c r="J23" s="118">
        <v>21028</v>
      </c>
      <c r="K23" s="48">
        <f t="shared" si="8"/>
        <v>10041.26656037657</v>
      </c>
      <c r="L23" s="48">
        <f t="shared" si="9"/>
        <v>1069.7326584454852</v>
      </c>
      <c r="M23" s="48">
        <f t="shared" si="10"/>
        <v>3658.286660046342</v>
      </c>
      <c r="N23" s="48">
        <f t="shared" si="11"/>
        <v>1254.172528318416</v>
      </c>
      <c r="O23" s="48">
        <f t="shared" si="12"/>
        <v>618.6419472086701</v>
      </c>
      <c r="P23" s="48">
        <f t="shared" si="13"/>
        <v>777.442953020134</v>
      </c>
      <c r="Q23" s="49">
        <f t="shared" si="0"/>
        <v>17419.54330741562</v>
      </c>
      <c r="R23" s="56">
        <v>15905</v>
      </c>
      <c r="S23" s="48">
        <f t="shared" si="1"/>
        <v>17419.54330741562</v>
      </c>
      <c r="T23" s="54">
        <f t="shared" si="14"/>
        <v>82.83975322149335</v>
      </c>
      <c r="U23" s="122">
        <f t="shared" si="15"/>
        <v>-3608.456692584379</v>
      </c>
      <c r="V23" s="48">
        <f t="shared" si="16"/>
        <v>-1804.2283462921896</v>
      </c>
      <c r="W23" s="53">
        <f t="shared" si="2"/>
        <v>19223.77165370781</v>
      </c>
      <c r="X23" s="54">
        <f t="shared" si="3"/>
        <v>1.870744614023726</v>
      </c>
      <c r="Y23" s="123">
        <v>4411</v>
      </c>
      <c r="Z23" s="124">
        <f t="shared" si="4"/>
        <v>23634.77165370781</v>
      </c>
      <c r="AA23" s="48">
        <f t="shared" si="5"/>
        <v>2606.7716537078086</v>
      </c>
      <c r="AB23" s="54">
        <f t="shared" si="6"/>
        <v>112.39666945837838</v>
      </c>
      <c r="AC23" s="125">
        <f t="shared" si="7"/>
        <v>2.2999972415052365</v>
      </c>
    </row>
    <row r="24" spans="1:29" ht="11.25">
      <c r="A24" s="43" t="s">
        <v>83</v>
      </c>
      <c r="B24" s="48">
        <v>2092</v>
      </c>
      <c r="C24" s="44">
        <v>8.2462</v>
      </c>
      <c r="D24" s="48">
        <v>246</v>
      </c>
      <c r="E24" s="48">
        <v>160112</v>
      </c>
      <c r="F24" s="50">
        <v>4.12</v>
      </c>
      <c r="G24" s="112">
        <v>1.8</v>
      </c>
      <c r="H24" s="46"/>
      <c r="I24" s="113">
        <v>6843</v>
      </c>
      <c r="J24" s="118">
        <v>6760</v>
      </c>
      <c r="K24" s="48">
        <f t="shared" si="8"/>
        <v>2044.2126940743271</v>
      </c>
      <c r="L24" s="48">
        <f t="shared" si="9"/>
        <v>1685.4671547993123</v>
      </c>
      <c r="M24" s="48">
        <f t="shared" si="10"/>
        <v>1397.4200595829195</v>
      </c>
      <c r="N24" s="48">
        <f t="shared" si="11"/>
        <v>946.1724521001462</v>
      </c>
      <c r="O24" s="48">
        <f t="shared" si="12"/>
        <v>214.1852792016572</v>
      </c>
      <c r="P24" s="48">
        <f t="shared" si="13"/>
        <v>777.442953020134</v>
      </c>
      <c r="Q24" s="49">
        <f t="shared" si="0"/>
        <v>7064.9005927784965</v>
      </c>
      <c r="R24" s="56">
        <v>6763</v>
      </c>
      <c r="S24" s="48">
        <f t="shared" si="1"/>
        <v>7064.9005927784965</v>
      </c>
      <c r="T24" s="54">
        <f t="shared" si="14"/>
        <v>104.51036379849847</v>
      </c>
      <c r="U24" s="122">
        <f t="shared" si="15"/>
        <v>304.9005927784965</v>
      </c>
      <c r="V24" s="48">
        <f t="shared" si="16"/>
        <v>152.45029638924825</v>
      </c>
      <c r="W24" s="53">
        <f t="shared" si="2"/>
        <v>6912.450296389248</v>
      </c>
      <c r="X24" s="54">
        <f t="shared" si="3"/>
        <v>3.3042305432070975</v>
      </c>
      <c r="Y24" s="123"/>
      <c r="Z24" s="124">
        <f t="shared" si="4"/>
        <v>6912.450296389248</v>
      </c>
      <c r="AA24" s="48">
        <f t="shared" si="5"/>
        <v>152.45029638924825</v>
      </c>
      <c r="AB24" s="54">
        <f t="shared" si="6"/>
        <v>102.25518189924922</v>
      </c>
      <c r="AC24" s="125">
        <f t="shared" si="7"/>
        <v>3.3042305432070975</v>
      </c>
    </row>
    <row r="25" spans="1:29" ht="11.25">
      <c r="A25" s="43" t="s">
        <v>84</v>
      </c>
      <c r="B25" s="48">
        <v>622</v>
      </c>
      <c r="C25" s="44">
        <v>2.7164</v>
      </c>
      <c r="D25" s="48">
        <v>50</v>
      </c>
      <c r="E25" s="48">
        <v>53677</v>
      </c>
      <c r="F25" s="54">
        <v>3.5</v>
      </c>
      <c r="G25" s="112">
        <v>1</v>
      </c>
      <c r="H25" s="46"/>
      <c r="I25" s="113">
        <v>1266</v>
      </c>
      <c r="J25" s="118">
        <v>1453</v>
      </c>
      <c r="K25" s="48">
        <f t="shared" si="8"/>
        <v>607.7917283528832</v>
      </c>
      <c r="L25" s="48">
        <f t="shared" si="9"/>
        <v>555.2136716665678</v>
      </c>
      <c r="M25" s="48">
        <f t="shared" si="10"/>
        <v>284.02846739490235</v>
      </c>
      <c r="N25" s="48">
        <f t="shared" si="11"/>
        <v>317.20107619278724</v>
      </c>
      <c r="O25" s="48">
        <f t="shared" si="12"/>
        <v>181.95351388490297</v>
      </c>
      <c r="P25" s="48">
        <f t="shared" si="13"/>
        <v>431.9127516778522</v>
      </c>
      <c r="Q25" s="49">
        <f t="shared" si="0"/>
        <v>2378.101209169896</v>
      </c>
      <c r="R25" s="56">
        <v>1185</v>
      </c>
      <c r="S25" s="48">
        <f t="shared" si="1"/>
        <v>2378.101209169896</v>
      </c>
      <c r="T25" s="54">
        <f t="shared" si="14"/>
        <v>163.66835575842367</v>
      </c>
      <c r="U25" s="122">
        <f t="shared" si="15"/>
        <v>925.1012091698958</v>
      </c>
      <c r="V25" s="48">
        <f t="shared" si="16"/>
        <v>462.5506045849479</v>
      </c>
      <c r="W25" s="53">
        <f t="shared" si="2"/>
        <v>1915.550604584948</v>
      </c>
      <c r="X25" s="54">
        <f t="shared" si="3"/>
        <v>3.0796633514227456</v>
      </c>
      <c r="Y25" s="123"/>
      <c r="Z25" s="124">
        <f t="shared" si="4"/>
        <v>1915.550604584948</v>
      </c>
      <c r="AA25" s="48">
        <f t="shared" si="5"/>
        <v>462.5506045849479</v>
      </c>
      <c r="AB25" s="54">
        <f t="shared" si="6"/>
        <v>131.83417787921184</v>
      </c>
      <c r="AC25" s="125">
        <f t="shared" si="7"/>
        <v>3.0796633514227456</v>
      </c>
    </row>
    <row r="26" spans="1:31" ht="11.25">
      <c r="A26" s="43" t="s">
        <v>85</v>
      </c>
      <c r="B26" s="48">
        <v>1184</v>
      </c>
      <c r="C26" s="44">
        <v>2.4748</v>
      </c>
      <c r="D26" s="48">
        <v>167</v>
      </c>
      <c r="E26" s="48">
        <v>45878</v>
      </c>
      <c r="F26" s="54">
        <v>9.4</v>
      </c>
      <c r="G26" s="112">
        <v>1.8</v>
      </c>
      <c r="H26" s="46"/>
      <c r="I26" s="113">
        <v>2344</v>
      </c>
      <c r="J26" s="118">
        <v>2838</v>
      </c>
      <c r="K26" s="48">
        <f t="shared" si="8"/>
        <v>1156.9540295334625</v>
      </c>
      <c r="L26" s="48">
        <f t="shared" si="9"/>
        <v>505.8322760419755</v>
      </c>
      <c r="M26" s="48">
        <f t="shared" si="10"/>
        <v>948.6550810989738</v>
      </c>
      <c r="N26" s="48">
        <f t="shared" si="11"/>
        <v>271.1133441431655</v>
      </c>
      <c r="O26" s="48">
        <f t="shared" si="12"/>
        <v>488.67515157659653</v>
      </c>
      <c r="P26" s="48">
        <f t="shared" si="13"/>
        <v>777.442953020134</v>
      </c>
      <c r="Q26" s="49">
        <f t="shared" si="0"/>
        <v>4148.672835414308</v>
      </c>
      <c r="R26" s="56">
        <v>2316</v>
      </c>
      <c r="S26" s="48">
        <f t="shared" si="1"/>
        <v>4148.672835414308</v>
      </c>
      <c r="T26" s="54">
        <f t="shared" si="14"/>
        <v>146.18297517316094</v>
      </c>
      <c r="U26" s="122">
        <f t="shared" si="15"/>
        <v>1310.6728354143079</v>
      </c>
      <c r="V26" s="48">
        <f t="shared" si="16"/>
        <v>655.3364177071539</v>
      </c>
      <c r="W26" s="53">
        <f t="shared" si="2"/>
        <v>3493.336417707154</v>
      </c>
      <c r="X26" s="54">
        <f t="shared" si="3"/>
        <v>2.950453055495907</v>
      </c>
      <c r="Y26" s="123"/>
      <c r="Z26" s="124">
        <f t="shared" si="4"/>
        <v>3493.336417707154</v>
      </c>
      <c r="AA26" s="48">
        <f t="shared" si="5"/>
        <v>655.3364177071539</v>
      </c>
      <c r="AB26" s="54">
        <f t="shared" si="6"/>
        <v>123.09148758658048</v>
      </c>
      <c r="AC26" s="125">
        <f t="shared" si="7"/>
        <v>2.950453055495907</v>
      </c>
      <c r="AE26" s="126"/>
    </row>
    <row r="27" spans="1:29" ht="11.25">
      <c r="A27" s="43" t="s">
        <v>86</v>
      </c>
      <c r="B27" s="48">
        <v>2959</v>
      </c>
      <c r="C27" s="44">
        <v>3.6809</v>
      </c>
      <c r="D27" s="48">
        <v>265</v>
      </c>
      <c r="E27" s="48">
        <v>134071</v>
      </c>
      <c r="F27" s="50">
        <v>27.18</v>
      </c>
      <c r="G27" s="112">
        <v>1</v>
      </c>
      <c r="H27" s="46"/>
      <c r="I27" s="113">
        <v>9101</v>
      </c>
      <c r="J27" s="118">
        <v>7989</v>
      </c>
      <c r="K27" s="48">
        <f t="shared" si="8"/>
        <v>2891.4079167141176</v>
      </c>
      <c r="L27" s="48">
        <f t="shared" si="9"/>
        <v>752.3509070966976</v>
      </c>
      <c r="M27" s="48">
        <f t="shared" si="10"/>
        <v>1505.3508771929824</v>
      </c>
      <c r="N27" s="48">
        <f t="shared" si="11"/>
        <v>792.28469337413</v>
      </c>
      <c r="O27" s="48">
        <f t="shared" si="12"/>
        <v>1412.9990021119036</v>
      </c>
      <c r="P27" s="48">
        <f t="shared" si="13"/>
        <v>431.9127516778522</v>
      </c>
      <c r="Q27" s="49">
        <f t="shared" si="0"/>
        <v>7786.306148167684</v>
      </c>
      <c r="R27" s="56">
        <v>8994</v>
      </c>
      <c r="S27" s="48">
        <f t="shared" si="1"/>
        <v>7786.306148167684</v>
      </c>
      <c r="T27" s="54">
        <f t="shared" si="14"/>
        <v>97.46283825469627</v>
      </c>
      <c r="U27" s="122">
        <f t="shared" si="15"/>
        <v>-202.6938518323159</v>
      </c>
      <c r="V27" s="48">
        <f t="shared" si="16"/>
        <v>-101.34692591615794</v>
      </c>
      <c r="W27" s="53">
        <f t="shared" si="2"/>
        <v>7887.6530740838425</v>
      </c>
      <c r="X27" s="54">
        <f t="shared" si="3"/>
        <v>2.665648216993526</v>
      </c>
      <c r="Y27" s="123"/>
      <c r="Z27" s="124">
        <f t="shared" si="4"/>
        <v>7887.6530740838425</v>
      </c>
      <c r="AA27" s="48">
        <f t="shared" si="5"/>
        <v>-101.34692591615749</v>
      </c>
      <c r="AB27" s="54">
        <f t="shared" si="6"/>
        <v>98.73141912734813</v>
      </c>
      <c r="AC27" s="125">
        <f t="shared" si="7"/>
        <v>2.665648216993526</v>
      </c>
    </row>
    <row r="28" spans="1:29" ht="11.25">
      <c r="A28" s="43" t="s">
        <v>87</v>
      </c>
      <c r="B28" s="48">
        <v>266</v>
      </c>
      <c r="C28" s="44">
        <v>3.8085</v>
      </c>
      <c r="D28" s="48">
        <v>0</v>
      </c>
      <c r="E28" s="48">
        <v>22924</v>
      </c>
      <c r="F28" s="54">
        <v>13.8</v>
      </c>
      <c r="G28" s="112"/>
      <c r="H28" s="46"/>
      <c r="I28" s="113">
        <v>769</v>
      </c>
      <c r="J28" s="118">
        <v>1134</v>
      </c>
      <c r="K28" s="48">
        <f t="shared" si="8"/>
        <v>259.9237937972137</v>
      </c>
      <c r="L28" s="48">
        <f t="shared" si="9"/>
        <v>778.4314786269045</v>
      </c>
      <c r="M28" s="48">
        <f t="shared" si="10"/>
        <v>0</v>
      </c>
      <c r="N28" s="48">
        <f t="shared" si="11"/>
        <v>135.46803045333112</v>
      </c>
      <c r="O28" s="48">
        <f t="shared" si="12"/>
        <v>717.416711889046</v>
      </c>
      <c r="P28" s="48">
        <f t="shared" si="13"/>
        <v>0</v>
      </c>
      <c r="Q28" s="49">
        <f t="shared" si="0"/>
        <v>1891.2400147664953</v>
      </c>
      <c r="R28" s="56">
        <v>760</v>
      </c>
      <c r="S28" s="48">
        <f t="shared" si="1"/>
        <v>1891.2400147664953</v>
      </c>
      <c r="T28" s="54">
        <f t="shared" si="14"/>
        <v>166.77601541150753</v>
      </c>
      <c r="U28" s="122">
        <f t="shared" si="15"/>
        <v>757.2400147664953</v>
      </c>
      <c r="V28" s="48">
        <f t="shared" si="16"/>
        <v>378.62000738324764</v>
      </c>
      <c r="W28" s="53">
        <f t="shared" si="2"/>
        <v>1512.6200073832476</v>
      </c>
      <c r="X28" s="54">
        <f t="shared" si="3"/>
        <v>5.686541381140029</v>
      </c>
      <c r="Y28" s="123"/>
      <c r="Z28" s="124">
        <f t="shared" si="4"/>
        <v>1512.6200073832476</v>
      </c>
      <c r="AA28" s="48">
        <f t="shared" si="5"/>
        <v>378.62000738324764</v>
      </c>
      <c r="AB28" s="54">
        <f t="shared" si="6"/>
        <v>133.38800770575375</v>
      </c>
      <c r="AC28" s="125">
        <f t="shared" si="7"/>
        <v>5.686541381140029</v>
      </c>
    </row>
    <row r="29" spans="1:29" ht="11.25">
      <c r="A29" s="43" t="s">
        <v>88</v>
      </c>
      <c r="B29" s="48">
        <v>6176</v>
      </c>
      <c r="C29" s="44">
        <v>1.7864</v>
      </c>
      <c r="D29" s="48">
        <v>403</v>
      </c>
      <c r="E29" s="48">
        <v>49481</v>
      </c>
      <c r="F29" s="54">
        <v>16.7</v>
      </c>
      <c r="G29" s="112"/>
      <c r="H29" s="46"/>
      <c r="I29" s="113">
        <v>12739</v>
      </c>
      <c r="J29" s="118">
        <v>13464</v>
      </c>
      <c r="K29" s="48">
        <f t="shared" si="8"/>
        <v>6034.922370269142</v>
      </c>
      <c r="L29" s="48">
        <f t="shared" si="9"/>
        <v>365.1280014228968</v>
      </c>
      <c r="M29" s="48">
        <f t="shared" si="10"/>
        <v>2289.269447202913</v>
      </c>
      <c r="N29" s="48">
        <f t="shared" si="11"/>
        <v>292.40506084720283</v>
      </c>
      <c r="O29" s="48">
        <f t="shared" si="12"/>
        <v>868.1781948222513</v>
      </c>
      <c r="P29" s="48">
        <f t="shared" si="13"/>
        <v>0</v>
      </c>
      <c r="Q29" s="49">
        <f t="shared" si="0"/>
        <v>9849.903074564405</v>
      </c>
      <c r="R29" s="56">
        <v>11904</v>
      </c>
      <c r="S29" s="48">
        <f t="shared" si="1"/>
        <v>9849.903074564405</v>
      </c>
      <c r="T29" s="54">
        <f t="shared" si="14"/>
        <v>73.15733121334227</v>
      </c>
      <c r="U29" s="122">
        <f t="shared" si="15"/>
        <v>-3614.096925435595</v>
      </c>
      <c r="V29" s="48">
        <f t="shared" si="16"/>
        <v>-1807.0484627177975</v>
      </c>
      <c r="W29" s="53">
        <f t="shared" si="2"/>
        <v>11656.951537282202</v>
      </c>
      <c r="X29" s="54">
        <f t="shared" si="3"/>
        <v>1.8874597696376623</v>
      </c>
      <c r="Y29" s="123">
        <v>2548</v>
      </c>
      <c r="Z29" s="124">
        <f t="shared" si="4"/>
        <v>14204.951537282202</v>
      </c>
      <c r="AA29" s="48">
        <f t="shared" si="5"/>
        <v>740.9515372822025</v>
      </c>
      <c r="AB29" s="54">
        <f t="shared" si="6"/>
        <v>105.50320511944595</v>
      </c>
      <c r="AC29" s="125">
        <f t="shared" si="7"/>
        <v>2.3000245364770406</v>
      </c>
    </row>
    <row r="30" spans="1:29" ht="11.25">
      <c r="A30" s="43" t="s">
        <v>89</v>
      </c>
      <c r="B30" s="48">
        <v>754</v>
      </c>
      <c r="C30" s="44">
        <v>3.274</v>
      </c>
      <c r="D30" s="48">
        <v>0</v>
      </c>
      <c r="E30" s="48">
        <v>40345</v>
      </c>
      <c r="F30" s="54">
        <v>7.1</v>
      </c>
      <c r="G30" s="112"/>
      <c r="H30" s="46"/>
      <c r="I30" s="113">
        <v>1298</v>
      </c>
      <c r="J30" s="118">
        <v>1480</v>
      </c>
      <c r="K30" s="48">
        <f t="shared" si="8"/>
        <v>736.7764681319516</v>
      </c>
      <c r="L30" s="48">
        <f t="shared" si="9"/>
        <v>669.1833165352464</v>
      </c>
      <c r="M30" s="48">
        <f t="shared" si="10"/>
        <v>0</v>
      </c>
      <c r="N30" s="48">
        <f t="shared" si="11"/>
        <v>238.41640589075396</v>
      </c>
      <c r="O30" s="48">
        <f t="shared" si="12"/>
        <v>369.1056995950889</v>
      </c>
      <c r="P30" s="48">
        <f t="shared" si="13"/>
        <v>0</v>
      </c>
      <c r="Q30" s="49">
        <f t="shared" si="0"/>
        <v>2013.481890153041</v>
      </c>
      <c r="R30" s="56">
        <v>1028</v>
      </c>
      <c r="S30" s="48">
        <f t="shared" si="1"/>
        <v>2013.481890153041</v>
      </c>
      <c r="T30" s="54">
        <f t="shared" si="14"/>
        <v>136.04607365898923</v>
      </c>
      <c r="U30" s="122">
        <f t="shared" si="15"/>
        <v>533.4818901530409</v>
      </c>
      <c r="V30" s="48">
        <f t="shared" si="16"/>
        <v>266.74094507652046</v>
      </c>
      <c r="W30" s="53">
        <f t="shared" si="2"/>
        <v>1746.7409450765203</v>
      </c>
      <c r="X30" s="54">
        <f t="shared" si="3"/>
        <v>2.3166325531518837</v>
      </c>
      <c r="Y30" s="123"/>
      <c r="Z30" s="124">
        <f t="shared" si="4"/>
        <v>1746.7409450765203</v>
      </c>
      <c r="AA30" s="48">
        <f t="shared" si="5"/>
        <v>266.74094507652035</v>
      </c>
      <c r="AB30" s="54">
        <f t="shared" si="6"/>
        <v>118.02303682949461</v>
      </c>
      <c r="AC30" s="125">
        <f t="shared" si="7"/>
        <v>2.3166325531518837</v>
      </c>
    </row>
    <row r="31" spans="1:29" ht="11.25">
      <c r="A31" s="43" t="s">
        <v>90</v>
      </c>
      <c r="B31" s="48">
        <v>3343</v>
      </c>
      <c r="C31" s="44">
        <v>9.8723</v>
      </c>
      <c r="D31" s="48">
        <v>254</v>
      </c>
      <c r="E31" s="48">
        <v>281591</v>
      </c>
      <c r="F31" s="54">
        <v>13.08</v>
      </c>
      <c r="G31" s="112">
        <v>1.8</v>
      </c>
      <c r="H31" s="46"/>
      <c r="I31" s="113">
        <v>6002</v>
      </c>
      <c r="J31" s="118">
        <v>7091</v>
      </c>
      <c r="K31" s="48">
        <f t="shared" si="8"/>
        <v>3266.6362506168625</v>
      </c>
      <c r="L31" s="48">
        <f t="shared" si="9"/>
        <v>2017.8309272544018</v>
      </c>
      <c r="M31" s="48">
        <f t="shared" si="10"/>
        <v>1442.8646143661038</v>
      </c>
      <c r="N31" s="48">
        <f t="shared" si="11"/>
        <v>1664.0454616726558</v>
      </c>
      <c r="O31" s="48">
        <f t="shared" si="12"/>
        <v>679.9862747470088</v>
      </c>
      <c r="P31" s="48">
        <f t="shared" si="13"/>
        <v>777.442953020134</v>
      </c>
      <c r="Q31" s="49">
        <f t="shared" si="0"/>
        <v>9848.806481677168</v>
      </c>
      <c r="R31" s="56">
        <v>5029</v>
      </c>
      <c r="S31" s="48">
        <f t="shared" si="1"/>
        <v>9848.806481677168</v>
      </c>
      <c r="T31" s="54">
        <f t="shared" si="14"/>
        <v>138.8916440794975</v>
      </c>
      <c r="U31" s="122">
        <f t="shared" si="15"/>
        <v>2757.8064816771675</v>
      </c>
      <c r="V31" s="48">
        <f t="shared" si="16"/>
        <v>1378.9032408385838</v>
      </c>
      <c r="W31" s="53">
        <f t="shared" si="2"/>
        <v>8469.903240838583</v>
      </c>
      <c r="X31" s="54">
        <f t="shared" si="3"/>
        <v>2.5336234642053794</v>
      </c>
      <c r="Y31" s="123"/>
      <c r="Z31" s="124">
        <f t="shared" si="4"/>
        <v>8469.903240838583</v>
      </c>
      <c r="AA31" s="48">
        <f t="shared" si="5"/>
        <v>1378.9032408385829</v>
      </c>
      <c r="AB31" s="54">
        <f t="shared" si="6"/>
        <v>119.44582203974873</v>
      </c>
      <c r="AC31" s="125">
        <f t="shared" si="7"/>
        <v>2.5336234642053794</v>
      </c>
    </row>
    <row r="32" spans="1:29" ht="11.25">
      <c r="A32" s="43" t="s">
        <v>91</v>
      </c>
      <c r="B32" s="48">
        <v>2110</v>
      </c>
      <c r="C32" s="44">
        <v>3.798</v>
      </c>
      <c r="D32" s="48">
        <v>464</v>
      </c>
      <c r="E32" s="48">
        <v>80193</v>
      </c>
      <c r="F32" s="54">
        <v>4.2</v>
      </c>
      <c r="G32" s="112">
        <v>1.8</v>
      </c>
      <c r="H32" s="46"/>
      <c r="I32" s="113">
        <v>3948</v>
      </c>
      <c r="J32" s="118">
        <v>4767</v>
      </c>
      <c r="K32" s="48">
        <f t="shared" si="8"/>
        <v>2061.8015222260183</v>
      </c>
      <c r="L32" s="48">
        <f t="shared" si="9"/>
        <v>776.2853500918955</v>
      </c>
      <c r="M32" s="48">
        <f t="shared" si="10"/>
        <v>2635.7841774246936</v>
      </c>
      <c r="N32" s="48">
        <f t="shared" si="11"/>
        <v>473.8958194967712</v>
      </c>
      <c r="O32" s="48">
        <f t="shared" si="12"/>
        <v>218.34421666188356</v>
      </c>
      <c r="P32" s="48">
        <f t="shared" si="13"/>
        <v>777.442953020134</v>
      </c>
      <c r="Q32" s="49">
        <f t="shared" si="0"/>
        <v>6943.554038921396</v>
      </c>
      <c r="R32" s="56">
        <v>3340</v>
      </c>
      <c r="S32" s="48">
        <f t="shared" si="1"/>
        <v>6943.554038921396</v>
      </c>
      <c r="T32" s="54">
        <f t="shared" si="14"/>
        <v>145.65877992283188</v>
      </c>
      <c r="U32" s="122">
        <f t="shared" si="15"/>
        <v>2176.5540389213957</v>
      </c>
      <c r="V32" s="48">
        <f t="shared" si="16"/>
        <v>1088.2770194606978</v>
      </c>
      <c r="W32" s="53">
        <f t="shared" si="2"/>
        <v>5855.277019460698</v>
      </c>
      <c r="X32" s="54">
        <f t="shared" si="3"/>
        <v>2.7750128054316106</v>
      </c>
      <c r="Y32" s="123"/>
      <c r="Z32" s="124">
        <f t="shared" si="4"/>
        <v>5855.277019460698</v>
      </c>
      <c r="AA32" s="48">
        <f t="shared" si="5"/>
        <v>1088.2770194606983</v>
      </c>
      <c r="AB32" s="54">
        <f t="shared" si="6"/>
        <v>122.82938996141594</v>
      </c>
      <c r="AC32" s="125">
        <f t="shared" si="7"/>
        <v>2.7750128054316106</v>
      </c>
    </row>
    <row r="33" spans="1:29" ht="11.25">
      <c r="A33" s="43" t="s">
        <v>92</v>
      </c>
      <c r="B33" s="48">
        <v>2514</v>
      </c>
      <c r="C33" s="44">
        <v>7.5909</v>
      </c>
      <c r="D33" s="48">
        <v>181</v>
      </c>
      <c r="E33" s="48">
        <v>200399</v>
      </c>
      <c r="F33" s="54">
        <v>7.7</v>
      </c>
      <c r="G33" s="112"/>
      <c r="H33" s="46"/>
      <c r="I33" s="113">
        <v>4820</v>
      </c>
      <c r="J33" s="118">
        <v>5269</v>
      </c>
      <c r="K33" s="48">
        <f t="shared" si="8"/>
        <v>2456.5729985195308</v>
      </c>
      <c r="L33" s="48">
        <f t="shared" si="9"/>
        <v>1551.528294895358</v>
      </c>
      <c r="M33" s="48">
        <f t="shared" si="10"/>
        <v>1028.1830519695463</v>
      </c>
      <c r="N33" s="48">
        <f t="shared" si="11"/>
        <v>1184.2461104003273</v>
      </c>
      <c r="O33" s="48">
        <f t="shared" si="12"/>
        <v>400.2977305467865</v>
      </c>
      <c r="P33" s="48">
        <f t="shared" si="13"/>
        <v>0</v>
      </c>
      <c r="Q33" s="49">
        <f t="shared" si="0"/>
        <v>6620.828186331548</v>
      </c>
      <c r="R33" s="56">
        <v>4555</v>
      </c>
      <c r="S33" s="48">
        <f t="shared" si="1"/>
        <v>6620.828186331548</v>
      </c>
      <c r="T33" s="54">
        <f t="shared" si="14"/>
        <v>125.65625709492406</v>
      </c>
      <c r="U33" s="122">
        <f t="shared" si="15"/>
        <v>1351.8281863315478</v>
      </c>
      <c r="V33" s="48">
        <f t="shared" si="16"/>
        <v>675.9140931657739</v>
      </c>
      <c r="W33" s="53">
        <f t="shared" si="2"/>
        <v>5944.914093165774</v>
      </c>
      <c r="X33" s="54">
        <f t="shared" si="3"/>
        <v>2.3647231874167756</v>
      </c>
      <c r="Y33" s="123"/>
      <c r="Z33" s="124">
        <f t="shared" si="4"/>
        <v>5944.914093165774</v>
      </c>
      <c r="AA33" s="48">
        <f t="shared" si="5"/>
        <v>675.9140931657739</v>
      </c>
      <c r="AB33" s="54">
        <f t="shared" si="6"/>
        <v>112.82812854746203</v>
      </c>
      <c r="AC33" s="125">
        <f t="shared" si="7"/>
        <v>2.3647231874167756</v>
      </c>
    </row>
    <row r="34" spans="1:29" ht="11.25">
      <c r="A34" s="43" t="s">
        <v>93</v>
      </c>
      <c r="B34" s="48">
        <v>6032</v>
      </c>
      <c r="C34" s="44">
        <v>5.1354</v>
      </c>
      <c r="D34" s="48">
        <v>488</v>
      </c>
      <c r="E34" s="48">
        <v>235726</v>
      </c>
      <c r="F34" s="54">
        <v>7.5</v>
      </c>
      <c r="G34" s="112">
        <v>1.8</v>
      </c>
      <c r="H34" s="46"/>
      <c r="I34" s="113">
        <v>12541</v>
      </c>
      <c r="J34" s="118">
        <v>12615</v>
      </c>
      <c r="K34" s="48">
        <f t="shared" si="8"/>
        <v>5894.2117450556125</v>
      </c>
      <c r="L34" s="48">
        <f t="shared" si="9"/>
        <v>1049.640807493923</v>
      </c>
      <c r="M34" s="48">
        <f t="shared" si="10"/>
        <v>2772.1178417742467</v>
      </c>
      <c r="N34" s="48">
        <f t="shared" si="11"/>
        <v>1393.0089402653084</v>
      </c>
      <c r="O34" s="48">
        <f t="shared" si="12"/>
        <v>389.90038689622065</v>
      </c>
      <c r="P34" s="48">
        <f t="shared" si="13"/>
        <v>777.442953020134</v>
      </c>
      <c r="Q34" s="49">
        <f t="shared" si="0"/>
        <v>12276.322674505445</v>
      </c>
      <c r="R34" s="56">
        <v>10680</v>
      </c>
      <c r="S34" s="48">
        <f t="shared" si="1"/>
        <v>12276.322674505445</v>
      </c>
      <c r="T34" s="54">
        <f t="shared" si="14"/>
        <v>97.31528081256793</v>
      </c>
      <c r="U34" s="122">
        <f t="shared" si="15"/>
        <v>-338.6773254945547</v>
      </c>
      <c r="V34" s="48">
        <f t="shared" si="16"/>
        <v>-169.33866274727734</v>
      </c>
      <c r="W34" s="53">
        <f t="shared" si="2"/>
        <v>12445.661337252723</v>
      </c>
      <c r="X34" s="54">
        <f t="shared" si="3"/>
        <v>2.063272768112189</v>
      </c>
      <c r="Y34" s="123">
        <v>1428</v>
      </c>
      <c r="Z34" s="124">
        <f t="shared" si="4"/>
        <v>13873.661337252723</v>
      </c>
      <c r="AA34" s="48">
        <f t="shared" si="5"/>
        <v>1258.6613372527227</v>
      </c>
      <c r="AB34" s="54">
        <f t="shared" si="6"/>
        <v>109.9774977190069</v>
      </c>
      <c r="AC34" s="125">
        <f t="shared" si="7"/>
        <v>2.3000101686426926</v>
      </c>
    </row>
    <row r="35" spans="1:29" ht="11.25">
      <c r="A35" s="43" t="s">
        <v>94</v>
      </c>
      <c r="B35" s="48">
        <v>2588</v>
      </c>
      <c r="C35" s="44">
        <v>4.9932</v>
      </c>
      <c r="D35" s="48">
        <v>138</v>
      </c>
      <c r="E35" s="48">
        <v>110339</v>
      </c>
      <c r="F35" s="54">
        <v>5.8</v>
      </c>
      <c r="G35" s="112"/>
      <c r="H35" s="46"/>
      <c r="I35" s="113">
        <v>4744</v>
      </c>
      <c r="J35" s="118">
        <v>5394</v>
      </c>
      <c r="K35" s="48">
        <f t="shared" si="8"/>
        <v>2528.8826253653724</v>
      </c>
      <c r="L35" s="48">
        <f t="shared" si="9"/>
        <v>1020.5760953340842</v>
      </c>
      <c r="M35" s="48">
        <f t="shared" si="10"/>
        <v>783.9185700099305</v>
      </c>
      <c r="N35" s="48">
        <f t="shared" si="11"/>
        <v>652.0418344176454</v>
      </c>
      <c r="O35" s="48">
        <f t="shared" si="12"/>
        <v>301.52296586641063</v>
      </c>
      <c r="P35" s="48">
        <f t="shared" si="13"/>
        <v>0</v>
      </c>
      <c r="Q35" s="49">
        <f t="shared" si="0"/>
        <v>5286.942090993442</v>
      </c>
      <c r="R35" s="56">
        <v>4547</v>
      </c>
      <c r="S35" s="48">
        <f t="shared" si="1"/>
        <v>5286.942090993442</v>
      </c>
      <c r="T35" s="54">
        <f t="shared" si="14"/>
        <v>98.01524084155436</v>
      </c>
      <c r="U35" s="122">
        <f t="shared" si="15"/>
        <v>-107.05790900655757</v>
      </c>
      <c r="V35" s="48">
        <f t="shared" si="16"/>
        <v>-53.52895450327878</v>
      </c>
      <c r="W35" s="53">
        <f t="shared" si="2"/>
        <v>5340.471045496721</v>
      </c>
      <c r="X35" s="54">
        <f t="shared" si="3"/>
        <v>2.0635514086154254</v>
      </c>
      <c r="Y35" s="123">
        <v>612</v>
      </c>
      <c r="Z35" s="124">
        <f>W35+Y35+1</f>
        <v>5953.471045496721</v>
      </c>
      <c r="AA35" s="48">
        <f t="shared" si="5"/>
        <v>559.4710454967208</v>
      </c>
      <c r="AB35" s="54">
        <f t="shared" si="6"/>
        <v>110.37209947157436</v>
      </c>
      <c r="AC35" s="125">
        <f t="shared" si="7"/>
        <v>2.3004138506556107</v>
      </c>
    </row>
    <row r="36" spans="1:29" ht="11.25">
      <c r="A36" s="43" t="s">
        <v>95</v>
      </c>
      <c r="B36" s="48">
        <v>1509</v>
      </c>
      <c r="C36" s="44">
        <v>2.9701</v>
      </c>
      <c r="D36" s="48">
        <v>142</v>
      </c>
      <c r="E36" s="48">
        <v>102414</v>
      </c>
      <c r="F36" s="54">
        <v>22.1</v>
      </c>
      <c r="G36" s="112"/>
      <c r="H36" s="46"/>
      <c r="I36" s="113">
        <v>2634</v>
      </c>
      <c r="J36" s="118">
        <v>3186</v>
      </c>
      <c r="K36" s="48">
        <f t="shared" si="8"/>
        <v>1474.5300933834417</v>
      </c>
      <c r="L36" s="48">
        <f t="shared" si="9"/>
        <v>607.068224936266</v>
      </c>
      <c r="M36" s="48">
        <f t="shared" si="10"/>
        <v>806.6408474015226</v>
      </c>
      <c r="N36" s="48">
        <f t="shared" si="11"/>
        <v>605.2095127747101</v>
      </c>
      <c r="O36" s="48">
        <f t="shared" si="12"/>
        <v>1148.9064733875302</v>
      </c>
      <c r="P36" s="48">
        <f t="shared" si="13"/>
        <v>0</v>
      </c>
      <c r="Q36" s="49">
        <f t="shared" si="0"/>
        <v>4642.35515188347</v>
      </c>
      <c r="R36" s="56">
        <v>2603</v>
      </c>
      <c r="S36" s="48">
        <f t="shared" si="1"/>
        <v>4642.35515188347</v>
      </c>
      <c r="T36" s="54">
        <f t="shared" si="14"/>
        <v>145.7110844910066</v>
      </c>
      <c r="U36" s="122">
        <f t="shared" si="15"/>
        <v>1456.3551518834702</v>
      </c>
      <c r="V36" s="48">
        <f t="shared" si="16"/>
        <v>728.1775759417351</v>
      </c>
      <c r="W36" s="53">
        <f t="shared" si="2"/>
        <v>3914.177575941735</v>
      </c>
      <c r="X36" s="54">
        <f t="shared" si="3"/>
        <v>2.593888386972654</v>
      </c>
      <c r="Y36" s="123"/>
      <c r="Z36" s="124">
        <f t="shared" si="4"/>
        <v>3914.177575941735</v>
      </c>
      <c r="AA36" s="48">
        <f t="shared" si="5"/>
        <v>728.1775759417351</v>
      </c>
      <c r="AB36" s="54">
        <f t="shared" si="6"/>
        <v>122.8555422455033</v>
      </c>
      <c r="AC36" s="125">
        <f t="shared" si="7"/>
        <v>2.593888386972654</v>
      </c>
    </row>
    <row r="37" spans="1:29" ht="11.25">
      <c r="A37" s="43" t="s">
        <v>96</v>
      </c>
      <c r="B37" s="48">
        <v>1276</v>
      </c>
      <c r="C37" s="44">
        <v>3.3694</v>
      </c>
      <c r="D37" s="48">
        <v>138</v>
      </c>
      <c r="E37" s="48">
        <v>28957</v>
      </c>
      <c r="F37" s="54">
        <v>0.5</v>
      </c>
      <c r="G37" s="112"/>
      <c r="H37" s="46"/>
      <c r="I37" s="113">
        <v>3024</v>
      </c>
      <c r="J37" s="118">
        <v>2852</v>
      </c>
      <c r="K37" s="48">
        <f t="shared" si="8"/>
        <v>1246.852484530995</v>
      </c>
      <c r="L37" s="48">
        <f t="shared" si="9"/>
        <v>688.6824272247584</v>
      </c>
      <c r="M37" s="48">
        <f t="shared" si="10"/>
        <v>783.9185700099305</v>
      </c>
      <c r="N37" s="48">
        <f t="shared" si="11"/>
        <v>171.1196893141297</v>
      </c>
      <c r="O37" s="48">
        <f t="shared" si="12"/>
        <v>25.99335912641471</v>
      </c>
      <c r="P37" s="48">
        <f t="shared" si="13"/>
        <v>0</v>
      </c>
      <c r="Q37" s="49">
        <f t="shared" si="0"/>
        <v>2916.5665302062284</v>
      </c>
      <c r="R37" s="56">
        <v>2988</v>
      </c>
      <c r="S37" s="48">
        <f t="shared" si="1"/>
        <v>2916.5665302062284</v>
      </c>
      <c r="T37" s="54">
        <f t="shared" si="14"/>
        <v>102.2639035836686</v>
      </c>
      <c r="U37" s="122">
        <f t="shared" si="15"/>
        <v>64.56653020622844</v>
      </c>
      <c r="V37" s="48">
        <f t="shared" si="16"/>
        <v>32.28326510311422</v>
      </c>
      <c r="W37" s="53">
        <f t="shared" si="2"/>
        <v>2884.283265103114</v>
      </c>
      <c r="X37" s="54">
        <f t="shared" si="3"/>
        <v>2.2604100823692117</v>
      </c>
      <c r="Y37" s="123">
        <v>51</v>
      </c>
      <c r="Z37" s="124">
        <f t="shared" si="4"/>
        <v>2935.283265103114</v>
      </c>
      <c r="AA37" s="48">
        <f t="shared" si="5"/>
        <v>83.28326510311399</v>
      </c>
      <c r="AB37" s="54">
        <f t="shared" si="6"/>
        <v>102.92017058566319</v>
      </c>
      <c r="AC37" s="125">
        <f t="shared" si="7"/>
        <v>2.300378734406829</v>
      </c>
    </row>
    <row r="38" spans="1:29" ht="11.25">
      <c r="A38" s="43" t="s">
        <v>97</v>
      </c>
      <c r="B38" s="48">
        <v>2517</v>
      </c>
      <c r="C38" s="44">
        <v>3.7037</v>
      </c>
      <c r="D38" s="48">
        <v>0</v>
      </c>
      <c r="E38" s="48">
        <v>97870</v>
      </c>
      <c r="F38" s="54">
        <v>23</v>
      </c>
      <c r="G38" s="112"/>
      <c r="H38" s="46"/>
      <c r="I38" s="113">
        <v>5687</v>
      </c>
      <c r="J38" s="118">
        <v>5371</v>
      </c>
      <c r="K38" s="48">
        <f t="shared" si="8"/>
        <v>2459.504469878146</v>
      </c>
      <c r="L38" s="48">
        <f t="shared" si="9"/>
        <v>757.0110719155748</v>
      </c>
      <c r="M38" s="48">
        <f t="shared" si="10"/>
        <v>0</v>
      </c>
      <c r="N38" s="48">
        <f t="shared" si="11"/>
        <v>578.3570118856882</v>
      </c>
      <c r="O38" s="48">
        <f t="shared" si="12"/>
        <v>1195.6945198150765</v>
      </c>
      <c r="P38" s="48">
        <f t="shared" si="13"/>
        <v>0</v>
      </c>
      <c r="Q38" s="49">
        <f t="shared" si="0"/>
        <v>4990.567073494486</v>
      </c>
      <c r="R38" s="56">
        <v>5620</v>
      </c>
      <c r="S38" s="48">
        <f t="shared" si="1"/>
        <v>4990.567073494486</v>
      </c>
      <c r="T38" s="54">
        <f t="shared" si="14"/>
        <v>92.91690697252814</v>
      </c>
      <c r="U38" s="122">
        <f t="shared" si="15"/>
        <v>-380.43292650551393</v>
      </c>
      <c r="V38" s="48">
        <f t="shared" si="16"/>
        <v>-190.21646325275697</v>
      </c>
      <c r="W38" s="53">
        <f t="shared" si="2"/>
        <v>5180.7835367472435</v>
      </c>
      <c r="X38" s="54">
        <f t="shared" si="3"/>
        <v>2.0583168600505535</v>
      </c>
      <c r="Y38" s="123">
        <v>608</v>
      </c>
      <c r="Z38" s="124">
        <f t="shared" si="4"/>
        <v>5788.7835367472435</v>
      </c>
      <c r="AA38" s="48">
        <f t="shared" si="5"/>
        <v>417.7835367472435</v>
      </c>
      <c r="AB38" s="54">
        <f t="shared" si="6"/>
        <v>107.7785056180831</v>
      </c>
      <c r="AC38" s="125">
        <f t="shared" si="7"/>
        <v>2.299874269665174</v>
      </c>
    </row>
    <row r="39" spans="1:29" ht="11.25">
      <c r="A39" s="43" t="s">
        <v>98</v>
      </c>
      <c r="B39" s="48">
        <v>2063</v>
      </c>
      <c r="C39" s="44">
        <v>6.0308</v>
      </c>
      <c r="D39" s="48">
        <v>267</v>
      </c>
      <c r="E39" s="48">
        <v>140589</v>
      </c>
      <c r="F39" s="54">
        <v>1.2</v>
      </c>
      <c r="G39" s="112">
        <v>1</v>
      </c>
      <c r="H39" s="46"/>
      <c r="I39" s="113">
        <v>4406</v>
      </c>
      <c r="J39" s="118">
        <v>4801</v>
      </c>
      <c r="K39" s="48">
        <f t="shared" si="8"/>
        <v>2015.8751376077137</v>
      </c>
      <c r="L39" s="48">
        <f t="shared" si="9"/>
        <v>1232.6544732317543</v>
      </c>
      <c r="M39" s="48">
        <f t="shared" si="10"/>
        <v>1516.7120158887785</v>
      </c>
      <c r="N39" s="48">
        <f t="shared" si="11"/>
        <v>830.8024312250641</v>
      </c>
      <c r="O39" s="48">
        <f t="shared" si="12"/>
        <v>62.3840619033953</v>
      </c>
      <c r="P39" s="48">
        <f t="shared" si="13"/>
        <v>431.9127516778522</v>
      </c>
      <c r="Q39" s="49">
        <f t="shared" si="0"/>
        <v>6090.340871534558</v>
      </c>
      <c r="R39" s="56">
        <v>4354</v>
      </c>
      <c r="S39" s="48">
        <f t="shared" si="1"/>
        <v>6090.340871534558</v>
      </c>
      <c r="T39" s="54">
        <f t="shared" si="14"/>
        <v>126.85567322504806</v>
      </c>
      <c r="U39" s="122">
        <f t="shared" si="15"/>
        <v>1289.3408715345577</v>
      </c>
      <c r="V39" s="48">
        <f t="shared" si="16"/>
        <v>644.6704357672788</v>
      </c>
      <c r="W39" s="53">
        <f t="shared" si="2"/>
        <v>5445.670435767279</v>
      </c>
      <c r="X39" s="54">
        <f t="shared" si="3"/>
        <v>2.6396851360965967</v>
      </c>
      <c r="Y39" s="123"/>
      <c r="Z39" s="124">
        <f t="shared" si="4"/>
        <v>5445.670435767279</v>
      </c>
      <c r="AA39" s="48">
        <f t="shared" si="5"/>
        <v>644.6704357672788</v>
      </c>
      <c r="AB39" s="54">
        <f t="shared" si="6"/>
        <v>113.42783661252402</v>
      </c>
      <c r="AC39" s="125">
        <f t="shared" si="7"/>
        <v>2.6396851360965967</v>
      </c>
    </row>
    <row r="40" spans="1:29" ht="11.25">
      <c r="A40" s="43" t="s">
        <v>99</v>
      </c>
      <c r="B40" s="48">
        <v>3266</v>
      </c>
      <c r="C40" s="44">
        <v>5.9989</v>
      </c>
      <c r="D40" s="48">
        <v>386</v>
      </c>
      <c r="E40" s="48">
        <v>84409</v>
      </c>
      <c r="F40" s="54">
        <v>6.2</v>
      </c>
      <c r="G40" s="112"/>
      <c r="H40" s="46"/>
      <c r="I40" s="113">
        <v>6210</v>
      </c>
      <c r="J40" s="118">
        <v>6956</v>
      </c>
      <c r="K40" s="48">
        <f t="shared" si="8"/>
        <v>3191.395152412406</v>
      </c>
      <c r="L40" s="48">
        <f t="shared" si="9"/>
        <v>1226.1343303492026</v>
      </c>
      <c r="M40" s="48">
        <f t="shared" si="10"/>
        <v>2192.699768288646</v>
      </c>
      <c r="N40" s="48">
        <f t="shared" si="11"/>
        <v>498.8100236666911</v>
      </c>
      <c r="O40" s="48">
        <f t="shared" si="12"/>
        <v>322.3176531675424</v>
      </c>
      <c r="P40" s="48">
        <f t="shared" si="13"/>
        <v>0</v>
      </c>
      <c r="Q40" s="49">
        <f t="shared" si="0"/>
        <v>7431.356927884489</v>
      </c>
      <c r="R40" s="56">
        <v>5182</v>
      </c>
      <c r="S40" s="48">
        <f t="shared" si="1"/>
        <v>7431.356927884489</v>
      </c>
      <c r="T40" s="54">
        <f t="shared" si="14"/>
        <v>106.83376837096733</v>
      </c>
      <c r="U40" s="122">
        <f t="shared" si="15"/>
        <v>475.35692788448887</v>
      </c>
      <c r="V40" s="48">
        <f t="shared" si="16"/>
        <v>237.67846394224443</v>
      </c>
      <c r="W40" s="53">
        <f t="shared" si="2"/>
        <v>7193.678463942244</v>
      </c>
      <c r="X40" s="54">
        <f t="shared" si="3"/>
        <v>2.202595977937001</v>
      </c>
      <c r="Y40" s="123">
        <v>318</v>
      </c>
      <c r="Z40" s="124">
        <f t="shared" si="4"/>
        <v>7511.678463942244</v>
      </c>
      <c r="AA40" s="48">
        <f t="shared" si="5"/>
        <v>555.678463942244</v>
      </c>
      <c r="AB40" s="54">
        <f t="shared" si="6"/>
        <v>107.98847705494887</v>
      </c>
      <c r="AC40" s="125">
        <f t="shared" si="7"/>
        <v>2.2999627874899704</v>
      </c>
    </row>
    <row r="41" spans="1:29" ht="11.25">
      <c r="A41" s="43" t="s">
        <v>100</v>
      </c>
      <c r="B41" s="48">
        <v>8886</v>
      </c>
      <c r="C41" s="44">
        <v>9.8534</v>
      </c>
      <c r="D41" s="48">
        <v>727</v>
      </c>
      <c r="E41" s="48">
        <v>269071</v>
      </c>
      <c r="F41" s="54">
        <v>25.43</v>
      </c>
      <c r="G41" s="112">
        <v>1.8</v>
      </c>
      <c r="H41" s="46"/>
      <c r="I41" s="113">
        <v>17491</v>
      </c>
      <c r="J41" s="118">
        <v>18488</v>
      </c>
      <c r="K41" s="48">
        <f t="shared" si="8"/>
        <v>8683.0181642182</v>
      </c>
      <c r="L41" s="48">
        <f t="shared" si="9"/>
        <v>2013.9678958913855</v>
      </c>
      <c r="M41" s="48">
        <f t="shared" si="10"/>
        <v>4129.77391592188</v>
      </c>
      <c r="N41" s="48">
        <f t="shared" si="11"/>
        <v>1590.0592576386432</v>
      </c>
      <c r="O41" s="48">
        <f t="shared" si="12"/>
        <v>1322.0222451694522</v>
      </c>
      <c r="P41" s="48">
        <f t="shared" si="13"/>
        <v>777.442953020134</v>
      </c>
      <c r="Q41" s="49">
        <f t="shared" si="0"/>
        <v>18516.284431859698</v>
      </c>
      <c r="R41" s="56">
        <v>15778</v>
      </c>
      <c r="S41" s="48">
        <f t="shared" si="1"/>
        <v>18516.284431859698</v>
      </c>
      <c r="T41" s="54">
        <f t="shared" si="14"/>
        <v>100.15298805635926</v>
      </c>
      <c r="U41" s="122">
        <f t="shared" si="15"/>
        <v>28.28443185969809</v>
      </c>
      <c r="V41" s="48">
        <f t="shared" si="16"/>
        <v>14.142215929849044</v>
      </c>
      <c r="W41" s="53">
        <f t="shared" si="2"/>
        <v>18502.14221592985</v>
      </c>
      <c r="X41" s="54">
        <f t="shared" si="3"/>
        <v>2.0821677037958417</v>
      </c>
      <c r="Y41" s="123">
        <v>1936</v>
      </c>
      <c r="Z41" s="124">
        <f t="shared" si="4"/>
        <v>20438.14221592985</v>
      </c>
      <c r="AA41" s="48">
        <f t="shared" si="5"/>
        <v>1950.142215929849</v>
      </c>
      <c r="AB41" s="54">
        <f t="shared" si="6"/>
        <v>110.54815131939554</v>
      </c>
      <c r="AC41" s="125">
        <f t="shared" si="7"/>
        <v>2.3000385118084457</v>
      </c>
    </row>
    <row r="42" spans="1:29" ht="11.25">
      <c r="A42" s="43" t="s">
        <v>101</v>
      </c>
      <c r="B42" s="48">
        <v>3673</v>
      </c>
      <c r="C42" s="44">
        <v>7.1695</v>
      </c>
      <c r="D42" s="48">
        <v>153</v>
      </c>
      <c r="E42" s="48">
        <v>167326</v>
      </c>
      <c r="F42" s="54">
        <v>11.09</v>
      </c>
      <c r="G42" s="112">
        <v>1.8</v>
      </c>
      <c r="H42" s="46"/>
      <c r="I42" s="113">
        <v>7451</v>
      </c>
      <c r="J42" s="118">
        <v>7684</v>
      </c>
      <c r="K42" s="48">
        <f t="shared" si="8"/>
        <v>3589.0981000645334</v>
      </c>
      <c r="L42" s="48">
        <f t="shared" si="9"/>
        <v>1465.3970030236558</v>
      </c>
      <c r="M42" s="48">
        <f t="shared" si="10"/>
        <v>869.1271102284011</v>
      </c>
      <c r="N42" s="48">
        <f t="shared" si="11"/>
        <v>988.8031610379551</v>
      </c>
      <c r="O42" s="48">
        <f t="shared" si="12"/>
        <v>576.5327054238783</v>
      </c>
      <c r="P42" s="48">
        <f t="shared" si="13"/>
        <v>777.442953020134</v>
      </c>
      <c r="Q42" s="49">
        <f t="shared" si="0"/>
        <v>8266.401032798558</v>
      </c>
      <c r="R42" s="56">
        <v>6064</v>
      </c>
      <c r="S42" s="48">
        <f t="shared" si="1"/>
        <v>8266.401032798558</v>
      </c>
      <c r="T42" s="54">
        <f t="shared" si="14"/>
        <v>107.57939917749295</v>
      </c>
      <c r="U42" s="122">
        <f t="shared" si="15"/>
        <v>582.4010327985579</v>
      </c>
      <c r="V42" s="48">
        <f t="shared" si="16"/>
        <v>291.20051639927897</v>
      </c>
      <c r="W42" s="53">
        <f t="shared" si="2"/>
        <v>7975.200516399279</v>
      </c>
      <c r="X42" s="54">
        <f t="shared" si="3"/>
        <v>2.1713042516741843</v>
      </c>
      <c r="Y42" s="123">
        <v>473</v>
      </c>
      <c r="Z42" s="124">
        <f t="shared" si="4"/>
        <v>8448.20051639928</v>
      </c>
      <c r="AA42" s="48">
        <f t="shared" si="5"/>
        <v>764.2005163992799</v>
      </c>
      <c r="AB42" s="54">
        <f t="shared" si="6"/>
        <v>109.94534768869444</v>
      </c>
      <c r="AC42" s="125">
        <f t="shared" si="7"/>
        <v>2.3000818176965097</v>
      </c>
    </row>
    <row r="43" spans="1:29" ht="12" thickBot="1">
      <c r="A43" s="127"/>
      <c r="B43" s="128"/>
      <c r="C43" s="129"/>
      <c r="D43" s="130"/>
      <c r="E43" s="131"/>
      <c r="F43" s="131"/>
      <c r="G43" s="132"/>
      <c r="H43" s="46"/>
      <c r="I43" s="133"/>
      <c r="J43" s="134"/>
      <c r="K43" s="135"/>
      <c r="L43" s="135"/>
      <c r="M43" s="135"/>
      <c r="N43" s="135"/>
      <c r="O43" s="135"/>
      <c r="P43" s="135"/>
      <c r="Q43" s="66"/>
      <c r="R43" s="136"/>
      <c r="S43" s="137">
        <f t="shared" si="1"/>
        <v>0</v>
      </c>
      <c r="T43" s="71"/>
      <c r="U43" s="137"/>
      <c r="V43" s="137"/>
      <c r="W43" s="70"/>
      <c r="X43" s="137"/>
      <c r="Y43" s="138"/>
      <c r="Z43" s="139"/>
      <c r="AA43" s="137"/>
      <c r="AB43" s="71"/>
      <c r="AC43" s="140"/>
    </row>
    <row r="44" spans="1:29" ht="12" thickBot="1">
      <c r="A44" s="141" t="s">
        <v>102</v>
      </c>
      <c r="B44" s="142">
        <f aca="true" t="shared" si="17" ref="B44:G44">SUM(B8:B43)</f>
        <v>105372</v>
      </c>
      <c r="C44" s="143">
        <f t="shared" si="17"/>
        <v>188.9104</v>
      </c>
      <c r="D44" s="144">
        <f t="shared" si="17"/>
        <v>9063</v>
      </c>
      <c r="E44" s="144">
        <f t="shared" si="17"/>
        <v>4355911</v>
      </c>
      <c r="F44" s="145">
        <f t="shared" si="17"/>
        <v>495.1457</v>
      </c>
      <c r="G44" s="146">
        <f t="shared" si="17"/>
        <v>29.800000000000008</v>
      </c>
      <c r="H44" s="147"/>
      <c r="I44" s="148">
        <f>SUM(I8:I43)</f>
        <v>224879</v>
      </c>
      <c r="J44" s="80">
        <f>SUM(J8:J43)</f>
        <v>239231</v>
      </c>
      <c r="K44" s="149">
        <v>102965</v>
      </c>
      <c r="L44" s="149">
        <v>38612</v>
      </c>
      <c r="M44" s="149">
        <v>51483</v>
      </c>
      <c r="N44" s="149">
        <v>25741</v>
      </c>
      <c r="O44" s="149">
        <v>25741</v>
      </c>
      <c r="P44" s="150">
        <v>12871</v>
      </c>
      <c r="Q44" s="151">
        <f>SUM(K44:P44)</f>
        <v>257413</v>
      </c>
      <c r="R44" s="144">
        <v>205556</v>
      </c>
      <c r="S44" s="144">
        <f t="shared" si="1"/>
        <v>257413</v>
      </c>
      <c r="T44" s="83">
        <f t="shared" si="14"/>
        <v>107.60018559467628</v>
      </c>
      <c r="U44" s="144">
        <f>SUM(U8:U43)</f>
        <v>18181.999999999993</v>
      </c>
      <c r="V44" s="144">
        <f>SUM(V8:V43)</f>
        <v>9090.999999999996</v>
      </c>
      <c r="W44" s="152">
        <f>SUM(W8:W43)</f>
        <v>248322.00000000003</v>
      </c>
      <c r="X44" s="153">
        <f>W44/B44</f>
        <v>2.3566222525908214</v>
      </c>
      <c r="Y44" s="154">
        <f>SUM(Y8:Y42)</f>
        <v>17315</v>
      </c>
      <c r="Z44" s="155">
        <f>SUM(Z8:Z42)-1</f>
        <v>265637</v>
      </c>
      <c r="AA44" s="156">
        <f>SUM(AA8:AA42)-1</f>
        <v>26406</v>
      </c>
      <c r="AB44" s="157">
        <f>Z44/J44*100</f>
        <v>111.03786716604453</v>
      </c>
      <c r="AC44" s="158">
        <f>Z44/B44</f>
        <v>2.5209448430323045</v>
      </c>
    </row>
    <row r="45" spans="1:27" ht="12" thickBot="1">
      <c r="A45" s="159" t="s">
        <v>103</v>
      </c>
      <c r="B45" s="46"/>
      <c r="C45" s="46"/>
      <c r="D45" s="160"/>
      <c r="E45" s="161"/>
      <c r="F45" s="161"/>
      <c r="G45" s="162"/>
      <c r="H45" s="46"/>
      <c r="I45" s="163"/>
      <c r="J45" s="160"/>
      <c r="K45" s="91"/>
      <c r="L45" s="91"/>
      <c r="M45" s="91"/>
      <c r="N45" s="91"/>
      <c r="O45" s="91"/>
      <c r="P45" s="91"/>
      <c r="Q45" s="91"/>
      <c r="R45" s="160"/>
      <c r="S45" s="91">
        <f t="shared" si="1"/>
        <v>0</v>
      </c>
      <c r="T45" s="91"/>
      <c r="U45" s="160"/>
      <c r="V45" s="46"/>
      <c r="W45" s="160"/>
      <c r="X45" s="46"/>
      <c r="Y45" s="164"/>
      <c r="Z45" s="165"/>
      <c r="AA45" s="160"/>
    </row>
    <row r="46" spans="1:29" ht="12" thickBot="1">
      <c r="A46" s="166" t="s">
        <v>71</v>
      </c>
      <c r="B46" s="167"/>
      <c r="C46" s="167"/>
      <c r="D46" s="167"/>
      <c r="E46" s="167"/>
      <c r="F46" s="167"/>
      <c r="G46" s="167"/>
      <c r="H46" s="31"/>
      <c r="I46" s="168">
        <v>10074.4</v>
      </c>
      <c r="J46" s="169">
        <v>10265.8</v>
      </c>
      <c r="K46" s="170"/>
      <c r="L46" s="167"/>
      <c r="M46" s="167"/>
      <c r="N46" s="167"/>
      <c r="O46" s="167"/>
      <c r="P46" s="167"/>
      <c r="Q46" s="171">
        <v>10522.4</v>
      </c>
      <c r="R46" s="172">
        <v>9800</v>
      </c>
      <c r="S46" s="173">
        <v>10074.4</v>
      </c>
      <c r="T46" s="174">
        <f>Q46/J46*100</f>
        <v>102.49956165130823</v>
      </c>
      <c r="U46" s="175">
        <f>Q46-J46</f>
        <v>256.60000000000036</v>
      </c>
      <c r="V46" s="176"/>
      <c r="W46" s="177">
        <v>10522.4</v>
      </c>
      <c r="X46" s="176"/>
      <c r="Y46" s="178"/>
      <c r="Z46" s="179">
        <v>10522.4</v>
      </c>
      <c r="AA46" s="175">
        <f>Z46-J46</f>
        <v>256.60000000000036</v>
      </c>
      <c r="AB46" s="174">
        <f>Z46/J46*100</f>
        <v>102.49956165130823</v>
      </c>
      <c r="AC46" s="180"/>
    </row>
    <row r="47" spans="1:29" ht="11.25">
      <c r="A47" s="181" t="s">
        <v>72</v>
      </c>
      <c r="B47" s="182"/>
      <c r="C47" s="182"/>
      <c r="D47" s="182"/>
      <c r="E47" s="182"/>
      <c r="F47" s="182"/>
      <c r="G47" s="182"/>
      <c r="H47" s="46"/>
      <c r="I47" s="183">
        <v>500</v>
      </c>
      <c r="J47" s="184">
        <v>500</v>
      </c>
      <c r="K47" s="185"/>
      <c r="L47" s="186"/>
      <c r="M47" s="186"/>
      <c r="N47" s="186"/>
      <c r="O47" s="186"/>
      <c r="P47" s="186"/>
      <c r="Q47" s="187">
        <v>500</v>
      </c>
      <c r="R47" s="188">
        <v>500</v>
      </c>
      <c r="S47" s="132">
        <v>500</v>
      </c>
      <c r="T47" s="38">
        <f>Q47/J47*100</f>
        <v>100</v>
      </c>
      <c r="U47" s="112">
        <f>Q47-J47</f>
        <v>0</v>
      </c>
      <c r="V47" s="189"/>
      <c r="W47" s="190">
        <v>500</v>
      </c>
      <c r="X47" s="191"/>
      <c r="Y47" s="192"/>
      <c r="Z47" s="193">
        <v>500</v>
      </c>
      <c r="AA47" s="112">
        <f>Z47-J47</f>
        <v>0</v>
      </c>
      <c r="AB47" s="54">
        <f>Z47/J47*100</f>
        <v>100</v>
      </c>
      <c r="AC47" s="194"/>
    </row>
    <row r="48" spans="1:29" ht="12" thickBot="1">
      <c r="A48" s="181" t="s">
        <v>69</v>
      </c>
      <c r="B48" s="186"/>
      <c r="C48" s="186"/>
      <c r="D48" s="186"/>
      <c r="E48" s="186"/>
      <c r="F48" s="186"/>
      <c r="G48" s="186"/>
      <c r="H48" s="46"/>
      <c r="I48" s="183">
        <v>5037.2</v>
      </c>
      <c r="J48" s="195">
        <v>5132.9</v>
      </c>
      <c r="K48" s="185"/>
      <c r="L48" s="186"/>
      <c r="M48" s="186"/>
      <c r="N48" s="186"/>
      <c r="O48" s="186"/>
      <c r="P48" s="186"/>
      <c r="Q48" s="196">
        <v>5261.2</v>
      </c>
      <c r="R48" s="188">
        <v>4900</v>
      </c>
      <c r="S48" s="132">
        <v>5037.2</v>
      </c>
      <c r="T48" s="131">
        <f>Q48/J48*100</f>
        <v>102.49956165130823</v>
      </c>
      <c r="U48" s="197">
        <f>Q48-J48</f>
        <v>128.30000000000018</v>
      </c>
      <c r="V48" s="189"/>
      <c r="W48" s="190">
        <v>5261.2</v>
      </c>
      <c r="X48" s="191"/>
      <c r="Y48" s="192"/>
      <c r="Z48" s="198">
        <v>5261.2</v>
      </c>
      <c r="AA48" s="132">
        <f>Z48-J48</f>
        <v>128.30000000000018</v>
      </c>
      <c r="AB48" s="71">
        <f>Z48/J48*100</f>
        <v>102.49956165130823</v>
      </c>
      <c r="AC48" s="199"/>
    </row>
    <row r="49" spans="1:29" ht="12" thickBot="1">
      <c r="A49" s="200" t="s">
        <v>104</v>
      </c>
      <c r="B49" s="201"/>
      <c r="C49" s="201"/>
      <c r="D49" s="201"/>
      <c r="E49" s="201"/>
      <c r="F49" s="201"/>
      <c r="G49" s="201"/>
      <c r="H49" s="147"/>
      <c r="I49" s="202">
        <f>SUM(I46:I48)</f>
        <v>15611.599999999999</v>
      </c>
      <c r="J49" s="203">
        <f>SUM(J46:J48)</f>
        <v>15898.699999999999</v>
      </c>
      <c r="K49" s="204"/>
      <c r="L49" s="201"/>
      <c r="M49" s="201"/>
      <c r="N49" s="201"/>
      <c r="O49" s="201"/>
      <c r="P49" s="201"/>
      <c r="Q49" s="205">
        <f>SUM(Q46:Q48)</f>
        <v>16283.599999999999</v>
      </c>
      <c r="R49" s="206"/>
      <c r="S49" s="146"/>
      <c r="T49" s="145">
        <f>Q49/J49*100</f>
        <v>102.4209526565065</v>
      </c>
      <c r="U49" s="146">
        <f>SUM(U46:U48)</f>
        <v>384.90000000000055</v>
      </c>
      <c r="V49" s="207"/>
      <c r="W49" s="208">
        <f>SUM(W46:W48)</f>
        <v>16283.599999999999</v>
      </c>
      <c r="X49" s="209"/>
      <c r="Y49" s="210"/>
      <c r="Z49" s="211">
        <f>SUM(Z46:Z48)</f>
        <v>16283.599999999999</v>
      </c>
      <c r="AA49" s="146">
        <f>Z49-J49</f>
        <v>384.89999999999964</v>
      </c>
      <c r="AB49" s="145">
        <f>Z49/J49*100</f>
        <v>102.4209526565065</v>
      </c>
      <c r="AC49" s="212"/>
    </row>
    <row r="50" spans="1:29" ht="12" thickBot="1">
      <c r="A50" s="213"/>
      <c r="B50" s="214"/>
      <c r="C50" s="214"/>
      <c r="D50" s="214"/>
      <c r="E50" s="214"/>
      <c r="F50" s="214"/>
      <c r="G50" s="214"/>
      <c r="H50" s="46"/>
      <c r="I50" s="215"/>
      <c r="J50" s="216"/>
      <c r="K50" s="217"/>
      <c r="L50" s="214"/>
      <c r="M50" s="214"/>
      <c r="N50" s="214"/>
      <c r="O50" s="214"/>
      <c r="P50" s="214"/>
      <c r="Q50" s="218"/>
      <c r="R50" s="219"/>
      <c r="S50" s="197"/>
      <c r="T50" s="197"/>
      <c r="U50" s="197"/>
      <c r="V50" s="220"/>
      <c r="W50" s="221"/>
      <c r="X50" s="222"/>
      <c r="Y50" s="223"/>
      <c r="Z50" s="224"/>
      <c r="AA50" s="197"/>
      <c r="AB50" s="131"/>
      <c r="AC50" s="225"/>
    </row>
    <row r="51" spans="1:29" ht="12" thickBot="1">
      <c r="A51" s="226" t="s">
        <v>105</v>
      </c>
      <c r="B51" s="201"/>
      <c r="C51" s="201"/>
      <c r="D51" s="201"/>
      <c r="E51" s="201"/>
      <c r="F51" s="201"/>
      <c r="G51" s="201"/>
      <c r="H51" s="227"/>
      <c r="I51" s="202">
        <f>I44+I49</f>
        <v>240490.6</v>
      </c>
      <c r="J51" s="228">
        <f>J44+J49</f>
        <v>255129.7</v>
      </c>
      <c r="K51" s="204"/>
      <c r="L51" s="201"/>
      <c r="M51" s="201"/>
      <c r="N51" s="201"/>
      <c r="O51" s="201"/>
      <c r="P51" s="201"/>
      <c r="Q51" s="205">
        <f>Q44+Q49</f>
        <v>273696.6</v>
      </c>
      <c r="R51" s="206"/>
      <c r="S51" s="146"/>
      <c r="T51" s="145">
        <f>Q51/J51*100</f>
        <v>107.27743575130609</v>
      </c>
      <c r="U51" s="146">
        <f>U44+U49</f>
        <v>18566.899999999994</v>
      </c>
      <c r="V51" s="144">
        <v>9091</v>
      </c>
      <c r="W51" s="208">
        <f>W44+W49</f>
        <v>264605.60000000003</v>
      </c>
      <c r="X51" s="209"/>
      <c r="Y51" s="229">
        <f>Y44+Y49</f>
        <v>17315</v>
      </c>
      <c r="Z51" s="211">
        <f>Z44+Z49</f>
        <v>281920.6</v>
      </c>
      <c r="AA51" s="146">
        <f>Z51-J51</f>
        <v>26790.899999999965</v>
      </c>
      <c r="AB51" s="145">
        <f>Z51/J51*100</f>
        <v>110.5008942510417</v>
      </c>
      <c r="AC51" s="212"/>
    </row>
    <row r="52" spans="17:27" ht="11.25">
      <c r="Q52" s="230"/>
      <c r="U52" s="231"/>
      <c r="W52" s="231"/>
      <c r="Z52" s="231"/>
      <c r="AA52" s="231"/>
    </row>
    <row r="53" spans="10:23" ht="11.25">
      <c r="J53" s="2" t="s">
        <v>106</v>
      </c>
      <c r="W53" s="91"/>
    </row>
    <row r="54" spans="2:10" ht="11.25">
      <c r="B54" s="2" t="s">
        <v>107</v>
      </c>
      <c r="J54" s="2" t="s">
        <v>108</v>
      </c>
    </row>
    <row r="56" spans="10:14" ht="11.25">
      <c r="J56" s="2" t="s">
        <v>109</v>
      </c>
      <c r="K56" s="91"/>
      <c r="M56" s="91">
        <v>102965</v>
      </c>
      <c r="N56" s="2" t="s">
        <v>110</v>
      </c>
    </row>
    <row r="57" spans="10:14" ht="11.25">
      <c r="J57" s="2" t="s">
        <v>111</v>
      </c>
      <c r="K57" s="91"/>
      <c r="M57" s="91">
        <v>38612</v>
      </c>
      <c r="N57" s="2" t="s">
        <v>110</v>
      </c>
    </row>
    <row r="58" spans="10:14" ht="11.25">
      <c r="J58" s="2" t="s">
        <v>112</v>
      </c>
      <c r="K58" s="91"/>
      <c r="M58" s="91">
        <v>51483</v>
      </c>
      <c r="N58" s="2" t="s">
        <v>110</v>
      </c>
    </row>
    <row r="59" spans="10:14" ht="11.25">
      <c r="J59" s="2" t="s">
        <v>113</v>
      </c>
      <c r="K59" s="91"/>
      <c r="M59" s="91">
        <v>25741</v>
      </c>
      <c r="N59" s="2" t="s">
        <v>110</v>
      </c>
    </row>
    <row r="60" spans="10:14" ht="11.25">
      <c r="J60" s="2" t="s">
        <v>114</v>
      </c>
      <c r="K60" s="91"/>
      <c r="M60" s="91">
        <v>25741</v>
      </c>
      <c r="N60" s="2" t="s">
        <v>110</v>
      </c>
    </row>
    <row r="61" spans="10:14" ht="11.25">
      <c r="J61" s="2" t="s">
        <v>115</v>
      </c>
      <c r="K61" s="91"/>
      <c r="M61" s="91">
        <v>12871</v>
      </c>
      <c r="N61" s="2" t="s">
        <v>110</v>
      </c>
    </row>
    <row r="62" spans="10:14" ht="11.25">
      <c r="J62" s="4" t="s">
        <v>116</v>
      </c>
      <c r="K62" s="91"/>
      <c r="M62" s="94">
        <f>SUM(M56:M61)</f>
        <v>257413</v>
      </c>
      <c r="N62" s="2" t="s">
        <v>110</v>
      </c>
    </row>
    <row r="63" spans="5:14" ht="11.25">
      <c r="E63" s="91"/>
      <c r="N63" s="91"/>
    </row>
    <row r="64" spans="1:11" ht="11.25">
      <c r="A64" s="4"/>
      <c r="J64" s="2" t="s">
        <v>117</v>
      </c>
      <c r="K64" s="91"/>
    </row>
    <row r="66" ht="11.25">
      <c r="A66" s="4"/>
    </row>
    <row r="67" ht="11.25">
      <c r="A67" s="95"/>
    </row>
    <row r="70" ht="11.25">
      <c r="D70" s="91"/>
    </row>
    <row r="71" ht="11.25">
      <c r="D71" s="91"/>
    </row>
    <row r="72" ht="11.25">
      <c r="D72" s="91"/>
    </row>
    <row r="73" ht="11.25">
      <c r="D73" s="91"/>
    </row>
    <row r="74" ht="11.25">
      <c r="D74" s="91"/>
    </row>
    <row r="75" ht="11.25">
      <c r="D75" s="91"/>
    </row>
    <row r="76" ht="11.25">
      <c r="D76" s="91"/>
    </row>
    <row r="77" ht="11.25">
      <c r="D77" s="91"/>
    </row>
    <row r="78" ht="11.25">
      <c r="D78" s="91"/>
    </row>
    <row r="79" ht="11.25">
      <c r="D79" s="91"/>
    </row>
    <row r="80" spans="1:4" ht="11.25">
      <c r="A80" s="232"/>
      <c r="D80" s="91"/>
    </row>
    <row r="81" ht="11.25">
      <c r="D81" s="91"/>
    </row>
    <row r="82" ht="11.25">
      <c r="D82" s="91"/>
    </row>
  </sheetData>
  <printOptions horizontalCentered="1"/>
  <pageMargins left="0" right="0" top="0.3937007874015748" bottom="0.36" header="0.5118110236220472" footer="0.5118110236220472"/>
  <pageSetup horizontalDpi="300" verticalDpi="3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15.75390625" style="0" customWidth="1"/>
    <col min="2" max="3" width="12.00390625" style="0" customWidth="1"/>
    <col min="4" max="4" width="10.625" style="0" customWidth="1"/>
    <col min="5" max="5" width="11.00390625" style="0" customWidth="1"/>
  </cols>
  <sheetData>
    <row r="2" ht="15.75">
      <c r="B2" s="7" t="s">
        <v>118</v>
      </c>
    </row>
    <row r="5" ht="13.5" thickBot="1">
      <c r="D5" s="13" t="s">
        <v>1</v>
      </c>
    </row>
    <row r="6" spans="1:5" ht="60" customHeight="1" thickBot="1">
      <c r="A6" s="262" t="s">
        <v>2</v>
      </c>
      <c r="B6" s="105" t="s">
        <v>119</v>
      </c>
      <c r="C6" s="21" t="s">
        <v>130</v>
      </c>
      <c r="D6" s="19" t="s">
        <v>120</v>
      </c>
      <c r="E6" s="19" t="s">
        <v>121</v>
      </c>
    </row>
    <row r="7" spans="1:5" ht="17.25" customHeight="1">
      <c r="A7" s="233"/>
      <c r="B7" s="234"/>
      <c r="C7" s="235"/>
      <c r="D7" s="235"/>
      <c r="E7" s="235"/>
    </row>
    <row r="8" ht="13.5" thickBot="1">
      <c r="C8" t="s">
        <v>122</v>
      </c>
    </row>
    <row r="9" spans="1:10" ht="20.25" customHeight="1">
      <c r="A9" s="236" t="s">
        <v>123</v>
      </c>
      <c r="B9" s="237">
        <v>3003092</v>
      </c>
      <c r="C9" s="238">
        <v>3140219</v>
      </c>
      <c r="D9" s="237">
        <f>C9-B9</f>
        <v>137127</v>
      </c>
      <c r="E9" s="239">
        <f>C9/B9*100</f>
        <v>104.56619377628125</v>
      </c>
      <c r="F9" s="240"/>
      <c r="G9" s="240"/>
      <c r="H9" s="240"/>
      <c r="I9" s="240"/>
      <c r="J9" s="240"/>
    </row>
    <row r="10" spans="1:10" ht="12.75">
      <c r="A10" s="241"/>
      <c r="B10" s="242"/>
      <c r="C10" s="243"/>
      <c r="D10" s="242"/>
      <c r="E10" s="244"/>
      <c r="F10" s="240"/>
      <c r="G10" s="240"/>
      <c r="H10" s="240"/>
      <c r="I10" s="240"/>
      <c r="J10" s="240"/>
    </row>
    <row r="11" spans="1:10" ht="13.5" thickBot="1">
      <c r="A11" s="245"/>
      <c r="B11" s="246"/>
      <c r="C11" s="247"/>
      <c r="D11" s="246"/>
      <c r="E11" s="248"/>
      <c r="F11" s="240"/>
      <c r="G11" s="240"/>
      <c r="H11" s="240"/>
      <c r="I11" s="240"/>
      <c r="J11" s="240"/>
    </row>
    <row r="12" spans="1:10" ht="12.75">
      <c r="A12" s="236" t="s">
        <v>124</v>
      </c>
      <c r="B12" s="237">
        <v>239231</v>
      </c>
      <c r="C12" s="238">
        <v>265637</v>
      </c>
      <c r="D12" s="237">
        <f>C12-B12</f>
        <v>26406</v>
      </c>
      <c r="E12" s="239">
        <f>C12/B12*100</f>
        <v>111.03786716604453</v>
      </c>
      <c r="F12" s="240"/>
      <c r="G12" s="240"/>
      <c r="H12" s="240"/>
      <c r="I12" s="240"/>
      <c r="J12" s="240"/>
    </row>
    <row r="13" spans="1:10" ht="12.75">
      <c r="A13" s="241"/>
      <c r="B13" s="242"/>
      <c r="C13" s="243"/>
      <c r="D13" s="242"/>
      <c r="E13" s="244"/>
      <c r="F13" s="240"/>
      <c r="G13" s="240"/>
      <c r="H13" s="240"/>
      <c r="I13" s="240"/>
      <c r="J13" s="240"/>
    </row>
    <row r="14" spans="1:10" ht="13.5" thickBot="1">
      <c r="A14" s="245"/>
      <c r="B14" s="246"/>
      <c r="C14" s="247"/>
      <c r="D14" s="246"/>
      <c r="E14" s="248"/>
      <c r="F14" s="240"/>
      <c r="G14" s="240"/>
      <c r="H14" s="240"/>
      <c r="I14" s="240"/>
      <c r="J14" s="240"/>
    </row>
    <row r="15" spans="1:10" ht="12.75">
      <c r="A15" s="236" t="s">
        <v>125</v>
      </c>
      <c r="B15" s="237">
        <f>B9+B12</f>
        <v>3242323</v>
      </c>
      <c r="C15" s="238">
        <f>C9+C12</f>
        <v>3405856</v>
      </c>
      <c r="D15" s="249">
        <f>D9+D12</f>
        <v>163533</v>
      </c>
      <c r="E15" s="239">
        <f>C15/B15*100</f>
        <v>105.04369860744904</v>
      </c>
      <c r="F15" s="240"/>
      <c r="G15" s="240"/>
      <c r="H15" s="240"/>
      <c r="I15" s="240"/>
      <c r="J15" s="240"/>
    </row>
    <row r="16" spans="1:10" ht="12.75">
      <c r="A16" s="241"/>
      <c r="B16" s="242"/>
      <c r="C16" s="243"/>
      <c r="D16" s="242"/>
      <c r="E16" s="244"/>
      <c r="F16" s="240"/>
      <c r="G16" s="240"/>
      <c r="H16" s="240"/>
      <c r="I16" s="240"/>
      <c r="J16" s="240"/>
    </row>
    <row r="17" spans="1:10" ht="13.5" thickBot="1">
      <c r="A17" s="245"/>
      <c r="B17" s="246"/>
      <c r="C17" s="247"/>
      <c r="D17" s="246"/>
      <c r="E17" s="248"/>
      <c r="F17" s="240"/>
      <c r="G17" s="240"/>
      <c r="H17" s="240"/>
      <c r="I17" s="240"/>
      <c r="J17" s="240"/>
    </row>
    <row r="18" spans="1:10" ht="13.5" thickBot="1">
      <c r="A18" s="250"/>
      <c r="B18" s="251"/>
      <c r="C18" s="252"/>
      <c r="D18" s="251"/>
      <c r="E18" s="253"/>
      <c r="F18" s="240"/>
      <c r="G18" s="240"/>
      <c r="H18" s="240"/>
      <c r="I18" s="240"/>
      <c r="J18" s="240"/>
    </row>
    <row r="19" spans="1:10" ht="12.75">
      <c r="A19" s="236" t="s">
        <v>126</v>
      </c>
      <c r="B19" s="237">
        <v>15898.7</v>
      </c>
      <c r="C19" s="238">
        <v>16283.6</v>
      </c>
      <c r="D19" s="237">
        <f>C19-B19</f>
        <v>384.89999999999964</v>
      </c>
      <c r="E19" s="239">
        <f>C19/B19*100</f>
        <v>102.4209526565065</v>
      </c>
      <c r="F19" s="240"/>
      <c r="G19" s="240"/>
      <c r="H19" s="240"/>
      <c r="I19" s="240"/>
      <c r="J19" s="240"/>
    </row>
    <row r="20" spans="1:10" ht="13.5" thickBot="1">
      <c r="A20" s="245"/>
      <c r="B20" s="246"/>
      <c r="C20" s="247"/>
      <c r="D20" s="246"/>
      <c r="E20" s="248"/>
      <c r="F20" s="240"/>
      <c r="G20" s="240"/>
      <c r="H20" s="240"/>
      <c r="I20" s="240"/>
      <c r="J20" s="240"/>
    </row>
    <row r="21" spans="1:10" ht="13.5" thickBot="1">
      <c r="A21" s="250"/>
      <c r="B21" s="240"/>
      <c r="C21" s="240"/>
      <c r="D21" s="240"/>
      <c r="E21" s="254"/>
      <c r="F21" s="240"/>
      <c r="G21" s="240"/>
      <c r="H21" s="240"/>
      <c r="I21" s="240"/>
      <c r="J21" s="240"/>
    </row>
    <row r="22" spans="1:10" ht="24" customHeight="1" thickBot="1">
      <c r="A22" s="255" t="s">
        <v>105</v>
      </c>
      <c r="B22" s="256">
        <f>B15+B19</f>
        <v>3258221.7</v>
      </c>
      <c r="C22" s="257">
        <f>C15+C19</f>
        <v>3422139.6</v>
      </c>
      <c r="D22" s="256">
        <f>D15+D19</f>
        <v>163917.9</v>
      </c>
      <c r="E22" s="258">
        <f>C22/B22*100</f>
        <v>105.03090075178125</v>
      </c>
      <c r="F22" s="240"/>
      <c r="G22" s="240"/>
      <c r="H22" s="240"/>
      <c r="I22" s="240"/>
      <c r="J22" s="240"/>
    </row>
    <row r="23" spans="2:10" ht="12.75">
      <c r="B23" s="240"/>
      <c r="C23" s="240"/>
      <c r="D23" s="240"/>
      <c r="E23" s="240"/>
      <c r="F23" s="240"/>
      <c r="G23" s="240"/>
      <c r="H23" s="240"/>
      <c r="I23" s="240"/>
      <c r="J23" s="240"/>
    </row>
    <row r="24" ht="12.75">
      <c r="D24" s="240"/>
    </row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2007-11-15T10:41:39Z</cp:lastPrinted>
  <dcterms:created xsi:type="dcterms:W3CDTF">2007-10-09T07:37:33Z</dcterms:created>
  <dcterms:modified xsi:type="dcterms:W3CDTF">2007-11-15T10:41:42Z</dcterms:modified>
  <cp:category/>
  <cp:version/>
  <cp:contentType/>
  <cp:contentStatus/>
</cp:coreProperties>
</file>