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130" activeTab="0"/>
  </bookViews>
  <sheets>
    <sheet name="MČ 1 - 22" sheetId="1" r:id="rId1"/>
    <sheet name="MČ 23 - 57" sheetId="2" r:id="rId2"/>
    <sheet name="celkem" sheetId="3" r:id="rId3"/>
  </sheets>
  <definedNames>
    <definedName name="_xlnm.Print_Titles" localSheetId="1">'MČ 23 - 57'!$8:$8</definedName>
  </definedNames>
  <calcPr fullCalcOnLoad="1"/>
</workbook>
</file>

<file path=xl/sharedStrings.xml><?xml version="1.0" encoding="utf-8"?>
<sst xmlns="http://schemas.openxmlformats.org/spreadsheetml/2006/main" count="160" uniqueCount="138">
  <si>
    <t>C/  Celková  rekapitulace</t>
  </si>
  <si>
    <t>v tis.Kč</t>
  </si>
  <si>
    <t>Městská část</t>
  </si>
  <si>
    <t xml:space="preserve"> </t>
  </si>
  <si>
    <t>dle smluv</t>
  </si>
  <si>
    <t>C e l k e m</t>
  </si>
  <si>
    <r>
      <t>Rozloha       území MČ           v km</t>
    </r>
    <r>
      <rPr>
        <b/>
        <vertAlign val="superscript"/>
        <sz val="8"/>
        <rFont val="Arial CE"/>
        <family val="2"/>
      </rPr>
      <t>2</t>
    </r>
  </si>
  <si>
    <t>Dle počtu obyv.    MČ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</si>
  <si>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</si>
  <si>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</si>
  <si>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</si>
  <si>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</si>
  <si>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</si>
  <si>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</si>
  <si>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</si>
  <si>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</si>
  <si>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</si>
  <si>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</si>
  <si>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</si>
  <si>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</si>
  <si>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</si>
  <si>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</si>
  <si>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</si>
  <si>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</si>
  <si>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</si>
  <si>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</si>
  <si>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</si>
  <si>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</si>
  <si>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</si>
  <si>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</si>
  <si>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</si>
  <si>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</si>
  <si>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 xml:space="preserve">            - dle počtu obyv.   75%                                          </t>
  </si>
  <si>
    <t>tis. Kč</t>
  </si>
  <si>
    <t xml:space="preserve">            - dle rozlohy         25%                                                      </t>
  </si>
  <si>
    <r>
      <t xml:space="preserve">                             </t>
    </r>
    <r>
      <rPr>
        <b/>
        <sz val="8"/>
        <rFont val="Arial CE"/>
        <family val="2"/>
      </rPr>
      <t xml:space="preserve">P r o p o č t o v é   u k a z a t e l e   </t>
    </r>
  </si>
  <si>
    <t>Rozloha území v km2</t>
  </si>
  <si>
    <t>SDH  */</t>
  </si>
  <si>
    <t xml:space="preserve">Dotační vztah HMP 2006               </t>
  </si>
  <si>
    <t>dle počtu obyv. MČ</t>
  </si>
  <si>
    <t>dle rozlohy území MČ</t>
  </si>
  <si>
    <t>dle počtu žáků ZŠ,MŠ</t>
  </si>
  <si>
    <t>dle plochy komunikací</t>
  </si>
  <si>
    <t>dle plochy zeleně</t>
  </si>
  <si>
    <t>dle SDH</t>
  </si>
  <si>
    <t xml:space="preserve">Dotační vztah HMP 2005               </t>
  </si>
  <si>
    <t>Návrh dotačního vztahu na r.2006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</si>
  <si>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</si>
  <si>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</si>
  <si>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</si>
  <si>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</si>
  <si>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</si>
  <si>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</si>
  <si>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</si>
  <si>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</si>
  <si>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</si>
  <si>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</si>
  <si>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</si>
  <si>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</si>
  <si>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</si>
  <si>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</si>
  <si>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</si>
  <si>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</si>
  <si>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</si>
  <si>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</si>
  <si>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</si>
  <si>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</si>
  <si>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</si>
  <si>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</si>
  <si>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</si>
  <si>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</si>
  <si>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</si>
  <si>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</si>
  <si>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</si>
  <si>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</si>
  <si>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</si>
  <si>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</si>
  <si>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</si>
  <si>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</si>
  <si>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</si>
  <si>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</si>
  <si>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</si>
  <si>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23-57</t>
  </si>
  <si>
    <t>dle smluv:</t>
  </si>
  <si>
    <t>Celkem</t>
  </si>
  <si>
    <t>*/ rozděleno v návaznosti na kategorii jednotky: JPO III x JPO V</t>
  </si>
  <si>
    <t>dle počtu obyv.              40%</t>
  </si>
  <si>
    <t xml:space="preserve">  tis.Kč</t>
  </si>
  <si>
    <t xml:space="preserve">dle rozlohy MČ              15%       </t>
  </si>
  <si>
    <t xml:space="preserve">dle počtu žáků ZŠ, MŠ   20%  </t>
  </si>
  <si>
    <t>dle plochy komunikací    10%</t>
  </si>
  <si>
    <t>dle plochy zeleně           10%</t>
  </si>
  <si>
    <t>dle SDH                          5%</t>
  </si>
  <si>
    <t>c e l k e m</t>
  </si>
  <si>
    <t>Průměr inkasa DPFOP z let       2005 - 2007</t>
  </si>
  <si>
    <t xml:space="preserve">Propočet  DVz na rok 2009: </t>
  </si>
  <si>
    <t xml:space="preserve">Dotační vztahy HMP 2008   dle usn.ZHMP    č.11/1 z 29.11.07            </t>
  </si>
  <si>
    <r>
      <t xml:space="preserve">                   pak objem k rozdělení               </t>
    </r>
    <r>
      <rPr>
        <b/>
        <sz val="8"/>
        <rFont val="Arial CE"/>
        <family val="2"/>
      </rPr>
      <t>3 413 418   tis.Kč</t>
    </r>
  </si>
  <si>
    <t xml:space="preserve"> Návrh dotačních vztahů na r.2009</t>
  </si>
  <si>
    <t>Index   2009/2008   v %</t>
  </si>
  <si>
    <t>Rozdíl     DVz 2009-2008</t>
  </si>
  <si>
    <t xml:space="preserve"> Návrh DVz na r.2009 po korekcích     </t>
  </si>
  <si>
    <t>Rozdíl   2009 - 2008</t>
  </si>
  <si>
    <t xml:space="preserve">DVz 2009 na 1 obyv.MČ </t>
  </si>
  <si>
    <t>Dotační vztahy HMP na r.2008 dle usn.ZHMP č.11/1 z 29.11.07</t>
  </si>
  <si>
    <t>P r o p o č e t   DVz   n a   r o k   2 0 0 9</t>
  </si>
  <si>
    <t>Výměry zeleně v ha r.2008</t>
  </si>
  <si>
    <r>
      <t xml:space="preserve">              pak objem k rozdělení             </t>
    </r>
    <r>
      <rPr>
        <b/>
        <sz val="8"/>
        <rFont val="Arial CE"/>
        <family val="2"/>
      </rPr>
      <t>288 747 tis.Kč</t>
    </r>
  </si>
  <si>
    <r>
      <t xml:space="preserve">Průměrné inkaso DPFOP z území MČ za r.2005-07                    </t>
    </r>
    <r>
      <rPr>
        <b/>
        <sz val="8"/>
        <rFont val="Arial CE"/>
        <family val="2"/>
      </rPr>
      <t>1 418 229 tis.Kč</t>
    </r>
    <r>
      <rPr>
        <sz val="8"/>
        <rFont val="Arial CE"/>
        <family val="2"/>
      </rPr>
      <t xml:space="preserve">,    zbývá k dalšímu dělení   </t>
    </r>
    <r>
      <rPr>
        <b/>
        <sz val="8"/>
        <rFont val="Arial CE"/>
        <family val="2"/>
      </rPr>
      <t>1 995 189 tis.Kč</t>
    </r>
  </si>
  <si>
    <t xml:space="preserve">Korekce pro rok 2009        </t>
  </si>
  <si>
    <t>Navýšení  "dle smluv" vyplývá z Dodatku č.2 ke smlouvě mezi HMP, MČ Praha - Ďáblice a MČ Praha - Březiněves  a usn.ZHMP č.18/58 z 19.6.2008</t>
  </si>
  <si>
    <t>Plochy vozovek na MČ mimo správu TSK  /m2/ 06/2008</t>
  </si>
  <si>
    <t>Index 2009/08      v %</t>
  </si>
  <si>
    <t>Korekce pro rok 2009        (1/2 rozdílu )</t>
  </si>
  <si>
    <t>Dokrytí na min.výši  2,4 tis./obyv.</t>
  </si>
  <si>
    <t>Rozdíl 2009-2008</t>
  </si>
  <si>
    <t>Dotační vztah na 1 obyv.  r.2009</t>
  </si>
  <si>
    <t xml:space="preserve">DVz 2009 na 1 obyv. MČ </t>
  </si>
  <si>
    <t xml:space="preserve">DVz 2009 na 1obyv. MČ </t>
  </si>
  <si>
    <r>
      <t xml:space="preserve">Návrh         2009                     </t>
    </r>
    <r>
      <rPr>
        <b/>
        <sz val="8"/>
        <rFont val="Arial CE"/>
        <family val="2"/>
      </rPr>
      <t>po dokrytí</t>
    </r>
  </si>
  <si>
    <t xml:space="preserve"> Návrh dot.vztahů na r.2009 po dokrytí</t>
  </si>
  <si>
    <t xml:space="preserve">Dotační vztahy HMP                               na r.2008               </t>
  </si>
  <si>
    <t xml:space="preserve">Nárůst celkového objemu dot.vztahů pro MČ Praha 1 - 22  pro rok 2009         8,7 %   </t>
  </si>
  <si>
    <t xml:space="preserve">Nárůst celkového objemu dot.vztahů z rozpočtu HMP k MČ Praha 23 - 57 pro rok 2008       8,7 %  </t>
  </si>
  <si>
    <t>Počet                 obyv.MČ                 (k 30.9.08)</t>
  </si>
  <si>
    <t xml:space="preserve">A)  Návrh  aktualizovaných dotačních vztahů hl.m.Prahy k MČ Praha 1 - 22 na rok 2009   </t>
  </si>
  <si>
    <t xml:space="preserve"> Návrh dotačních vztahů na rok 2009 dle usn. 905 ze dne 15.7.2008             </t>
  </si>
  <si>
    <t>Návrh aktualizovaných dotačních vztahů na rok 2009</t>
  </si>
  <si>
    <t>Rozdíl  aktual.DVz          2009-2008                   sl.3-sl.1</t>
  </si>
  <si>
    <t>Index  aktual. DVz  009/2008                v %                   sl.3/sl.1</t>
  </si>
  <si>
    <t xml:space="preserve">Počet     obyv.                 (k 30.9.2008) </t>
  </si>
  <si>
    <t>Počty žáků (10/2008)</t>
  </si>
  <si>
    <t>MČ Praha  1 - 22</t>
  </si>
  <si>
    <t xml:space="preserve">MČ  celkem </t>
  </si>
  <si>
    <t>(kromě MČ Praha 1 - 22)</t>
  </si>
  <si>
    <t xml:space="preserve">MČ hl.m.Prahy </t>
  </si>
  <si>
    <t xml:space="preserve">B)  Návrh aktualizovaných dotačních vztahů z rozpočtu hl. m. Prahy k MČ hl. m. Prahy (kromě MČ Praha 1 - 22) na rok 2009    </t>
  </si>
  <si>
    <t xml:space="preserve">Příloha č. 9  k usnesení  Zastupitelstva HMP č. 21/1 ze dne 27.11.2008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</si>
</sst>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</numFmts>
  <fonts count="20">
    <font>
      <sz val="10"/>
      <name val="Arial CE"/>
      <family val="0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u val="single"/>
      <sz val="10"/>
      <name val="Arial CE"/>
      <family val="2"/>
    </font>
    <font>
      <b/>
      <u val="single"/>
      <sz val="12"/>
      <name val="Arial CE"/>
      <family val="2"/>
    </font>
    <font>
      <b/>
      <vertAlign val="superscript"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i/>
      <u val="single"/>
      <sz val="12"/>
      <name val="Arial CE"/>
      <family val="2"/>
    </font>
    <font>
      <b/>
      <u val="double"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i/>
      <u val="single"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164" fontId="5" fillId="2" borderId="3" xfId="0" applyNumberFormat="1" applyFont="1" applyFill="1" applyBorder="1" applyAlignment="1">
      <alignment/>
    </xf>
    <xf numFmtId="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0" fontId="5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0" fontId="5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5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165" fontId="7" fillId="0" borderId="10" xfId="0" applyNumberFormat="1" applyFont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3" fillId="3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5" fontId="7" fillId="0" borderId="15" xfId="0" applyNumberFormat="1" applyFont="1" applyBorder="1" applyAlignment="1">
      <alignment/>
    </xf>
    <xf numFmtId="3" fontId="8" fillId="4" borderId="1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3" fillId="3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" borderId="1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" fontId="13" fillId="0" borderId="21" xfId="0" applyNumberFormat="1" applyFont="1" applyBorder="1" applyAlignment="1">
      <alignment/>
    </xf>
    <xf numFmtId="0" fontId="14" fillId="4" borderId="21" xfId="0" applyFont="1" applyFill="1" applyBorder="1" applyAlignment="1">
      <alignment/>
    </xf>
    <xf numFmtId="0" fontId="13" fillId="0" borderId="22" xfId="0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2" fillId="3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3" borderId="21" xfId="0" applyNumberFormat="1" applyFont="1" applyFill="1" applyBorder="1" applyAlignment="1">
      <alignment/>
    </xf>
    <xf numFmtId="4" fontId="7" fillId="0" borderId="21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3" borderId="6" xfId="0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3" fillId="3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6" borderId="28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7" fillId="6" borderId="29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7" fillId="0" borderId="15" xfId="0" applyNumberFormat="1" applyFont="1" applyBorder="1" applyAlignment="1">
      <alignment/>
    </xf>
    <xf numFmtId="3" fontId="8" fillId="4" borderId="17" xfId="0" applyNumberFormat="1" applyFont="1" applyFill="1" applyBorder="1" applyAlignment="1">
      <alignment/>
    </xf>
    <xf numFmtId="3" fontId="8" fillId="4" borderId="3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3" fontId="8" fillId="4" borderId="32" xfId="0" applyNumberFormat="1" applyFont="1" applyFill="1" applyBorder="1" applyAlignment="1">
      <alignment/>
    </xf>
    <xf numFmtId="3" fontId="3" fillId="3" borderId="33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9" fontId="7" fillId="0" borderId="0" xfId="20" applyFont="1" applyAlignment="1">
      <alignment/>
    </xf>
    <xf numFmtId="0" fontId="14" fillId="0" borderId="4" xfId="0" applyFont="1" applyBorder="1" applyAlignment="1">
      <alignment/>
    </xf>
    <xf numFmtId="0" fontId="17" fillId="0" borderId="35" xfId="19" applyFont="1" applyFill="1" applyBorder="1">
      <alignment/>
      <protection/>
    </xf>
    <xf numFmtId="2" fontId="17" fillId="0" borderId="36" xfId="19" applyNumberFormat="1" applyFont="1" applyFill="1" applyBorder="1">
      <alignment/>
      <protection/>
    </xf>
    <xf numFmtId="3" fontId="7" fillId="0" borderId="36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3" fontId="8" fillId="4" borderId="24" xfId="0" applyNumberFormat="1" applyFont="1" applyFill="1" applyBorder="1" applyAlignment="1">
      <alignment/>
    </xf>
    <xf numFmtId="3" fontId="8" fillId="4" borderId="20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4" fillId="4" borderId="2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7" fillId="0" borderId="10" xfId="0" applyFont="1" applyBorder="1" applyAlignment="1">
      <alignment/>
    </xf>
    <xf numFmtId="164" fontId="8" fillId="4" borderId="39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4" fontId="3" fillId="3" borderId="4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64" fontId="7" fillId="3" borderId="1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20" xfId="0" applyFont="1" applyFill="1" applyBorder="1" applyAlignment="1">
      <alignment/>
    </xf>
    <xf numFmtId="0" fontId="7" fillId="0" borderId="15" xfId="0" applyFont="1" applyBorder="1" applyAlignment="1">
      <alignment/>
    </xf>
    <xf numFmtId="164" fontId="8" fillId="4" borderId="41" xfId="0" applyNumberFormat="1" applyFont="1" applyFill="1" applyBorder="1" applyAlignment="1">
      <alignment/>
    </xf>
    <xf numFmtId="164" fontId="8" fillId="4" borderId="15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164" fontId="3" fillId="3" borderId="1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2" fontId="7" fillId="0" borderId="21" xfId="0" applyNumberFormat="1" applyFont="1" applyBorder="1" applyAlignment="1">
      <alignment/>
    </xf>
    <xf numFmtId="164" fontId="7" fillId="3" borderId="23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64" fontId="8" fillId="4" borderId="21" xfId="0" applyNumberFormat="1" applyFont="1" applyFill="1" applyBorder="1" applyAlignment="1">
      <alignment/>
    </xf>
    <xf numFmtId="164" fontId="3" fillId="3" borderId="21" xfId="0" applyNumberFormat="1" applyFont="1" applyFill="1" applyBorder="1" applyAlignment="1">
      <alignment/>
    </xf>
    <xf numFmtId="164" fontId="7" fillId="0" borderId="36" xfId="0" applyNumberFormat="1" applyFont="1" applyBorder="1" applyAlignment="1">
      <alignment/>
    </xf>
    <xf numFmtId="164" fontId="3" fillId="2" borderId="21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26" xfId="0" applyFont="1" applyBorder="1" applyAlignment="1">
      <alignment/>
    </xf>
    <xf numFmtId="164" fontId="4" fillId="4" borderId="2" xfId="0" applyNumberFormat="1" applyFont="1" applyFill="1" applyBorder="1" applyAlignment="1">
      <alignment/>
    </xf>
    <xf numFmtId="164" fontId="4" fillId="4" borderId="30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164" fontId="3" fillId="3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/>
    </xf>
    <xf numFmtId="164" fontId="3" fillId="3" borderId="37" xfId="0" applyNumberFormat="1" applyFont="1" applyFill="1" applyBorder="1" applyAlignment="1">
      <alignment/>
    </xf>
    <xf numFmtId="2" fontId="3" fillId="0" borderId="37" xfId="0" applyNumberFormat="1" applyFont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3" fillId="2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42" xfId="0" applyFont="1" applyFill="1" applyBorder="1" applyAlignment="1">
      <alignment/>
    </xf>
    <xf numFmtId="0" fontId="7" fillId="0" borderId="36" xfId="0" applyFont="1" applyBorder="1" applyAlignment="1">
      <alignment/>
    </xf>
    <xf numFmtId="164" fontId="8" fillId="4" borderId="38" xfId="0" applyNumberFormat="1" applyFont="1" applyFill="1" applyBorder="1" applyAlignment="1">
      <alignment/>
    </xf>
    <xf numFmtId="164" fontId="8" fillId="4" borderId="33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164" fontId="3" fillId="3" borderId="36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2" fontId="7" fillId="0" borderId="36" xfId="0" applyNumberFormat="1" applyFont="1" applyBorder="1" applyAlignment="1">
      <alignment/>
    </xf>
    <xf numFmtId="164" fontId="7" fillId="3" borderId="35" xfId="0" applyNumberFormat="1" applyFont="1" applyFill="1" applyBorder="1" applyAlignment="1">
      <alignment/>
    </xf>
    <xf numFmtId="2" fontId="7" fillId="0" borderId="35" xfId="0" applyNumberFormat="1" applyFont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0" borderId="43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4" xfId="0" applyFont="1" applyBorder="1" applyAlignment="1">
      <alignment/>
    </xf>
    <xf numFmtId="164" fontId="4" fillId="4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7" fontId="8" fillId="0" borderId="0" xfId="0" applyNumberFormat="1" applyFont="1" applyAlignment="1">
      <alignment/>
    </xf>
    <xf numFmtId="0" fontId="3" fillId="0" borderId="3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47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7" borderId="2" xfId="0" applyFont="1" applyFill="1" applyBorder="1" applyAlignment="1">
      <alignment horizontal="center" wrapText="1"/>
    </xf>
    <xf numFmtId="164" fontId="5" fillId="7" borderId="3" xfId="0" applyNumberFormat="1" applyFon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0" fillId="7" borderId="5" xfId="0" applyNumberFormat="1" applyFill="1" applyBorder="1" applyAlignment="1">
      <alignment/>
    </xf>
    <xf numFmtId="164" fontId="5" fillId="7" borderId="1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3" fillId="2" borderId="48" xfId="0" applyNumberFormat="1" applyFont="1" applyFill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53" xfId="0" applyNumberForma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OBYVATEL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11.375" style="34" customWidth="1"/>
    <col min="2" max="2" width="8.625" style="34" hidden="1" customWidth="1"/>
    <col min="3" max="3" width="8.75390625" style="34" hidden="1" customWidth="1"/>
    <col min="4" max="4" width="9.00390625" style="34" customWidth="1"/>
    <col min="5" max="5" width="0.12890625" style="34" customWidth="1"/>
    <col min="6" max="6" width="9.75390625" style="34" customWidth="1"/>
    <col min="7" max="7" width="8.125" style="34" customWidth="1"/>
    <col min="8" max="8" width="7.625" style="34" customWidth="1"/>
    <col min="9" max="9" width="9.125" style="34" customWidth="1"/>
    <col min="10" max="10" width="8.375" style="35" customWidth="1"/>
    <col min="11" max="11" width="8.625" style="34" customWidth="1"/>
    <col min="12" max="12" width="7.625" style="34" hidden="1" customWidth="1"/>
    <col min="13" max="13" width="8.875" style="34" hidden="1" customWidth="1"/>
    <col min="14" max="14" width="7.375" style="34" customWidth="1"/>
    <col min="15" max="15" width="8.125" style="34" customWidth="1"/>
    <col min="16" max="16" width="9.00390625" style="34" customWidth="1"/>
    <col min="17" max="17" width="9.00390625" style="34" hidden="1" customWidth="1"/>
    <col min="18" max="18" width="9.00390625" style="34" customWidth="1"/>
    <col min="19" max="19" width="8.375" style="35" customWidth="1"/>
    <col min="20" max="20" width="8.625" style="34" customWidth="1"/>
    <col min="21" max="16384" width="9.125" style="34" customWidth="1"/>
  </cols>
  <sheetData>
    <row r="1" spans="1:20" ht="12.75">
      <c r="A1" s="33"/>
      <c r="C1" s="33"/>
      <c r="K1" s="36"/>
      <c r="O1" s="285" t="s">
        <v>137</v>
      </c>
      <c r="P1" s="36"/>
      <c r="Q1" s="36"/>
      <c r="R1" s="37"/>
      <c r="T1" s="284"/>
    </row>
    <row r="2" spans="1:3" ht="15.75">
      <c r="A2" s="1"/>
      <c r="B2" s="38"/>
      <c r="C2" s="39"/>
    </row>
    <row r="3" spans="1:4" ht="15.75">
      <c r="A3" s="1"/>
      <c r="B3" s="38"/>
      <c r="C3" s="39"/>
      <c r="D3" s="38" t="s">
        <v>125</v>
      </c>
    </row>
    <row r="4" spans="1:3" ht="13.5" thickBot="1">
      <c r="A4" s="1"/>
      <c r="C4" s="39"/>
    </row>
    <row r="5" spans="6:19" ht="12" customHeight="1" thickBot="1">
      <c r="F5" s="40" t="s">
        <v>95</v>
      </c>
      <c r="G5" s="41"/>
      <c r="H5" s="41"/>
      <c r="I5" s="42"/>
      <c r="J5" s="43"/>
      <c r="R5" s="44"/>
      <c r="S5" s="44" t="s">
        <v>1</v>
      </c>
    </row>
    <row r="6" spans="1:20" ht="77.25" customHeight="1" thickBot="1">
      <c r="A6" s="3" t="s">
        <v>2</v>
      </c>
      <c r="B6" s="45" t="s">
        <v>124</v>
      </c>
      <c r="C6" s="45" t="s">
        <v>6</v>
      </c>
      <c r="D6" s="46" t="s">
        <v>96</v>
      </c>
      <c r="F6" s="47" t="s">
        <v>94</v>
      </c>
      <c r="G6" s="47" t="s">
        <v>7</v>
      </c>
      <c r="H6" s="47" t="s">
        <v>8</v>
      </c>
      <c r="I6" s="48" t="s">
        <v>98</v>
      </c>
      <c r="J6" s="45" t="s">
        <v>99</v>
      </c>
      <c r="K6" s="6" t="s">
        <v>100</v>
      </c>
      <c r="L6" s="49" t="s">
        <v>109</v>
      </c>
      <c r="M6" s="48" t="s">
        <v>101</v>
      </c>
      <c r="N6" s="45" t="s">
        <v>118</v>
      </c>
      <c r="O6" s="45" t="s">
        <v>114</v>
      </c>
      <c r="P6" s="5" t="s">
        <v>120</v>
      </c>
      <c r="Q6" s="5" t="s">
        <v>120</v>
      </c>
      <c r="R6" s="45" t="s">
        <v>102</v>
      </c>
      <c r="S6" s="45" t="s">
        <v>99</v>
      </c>
      <c r="T6" s="45" t="s">
        <v>103</v>
      </c>
    </row>
    <row r="7" spans="1:20" ht="12" thickBot="1">
      <c r="A7" s="39"/>
      <c r="D7" s="50">
        <v>1</v>
      </c>
      <c r="E7" s="50"/>
      <c r="F7" s="50">
        <v>2</v>
      </c>
      <c r="G7" s="50">
        <v>3</v>
      </c>
      <c r="H7" s="50">
        <v>4</v>
      </c>
      <c r="I7" s="50">
        <v>5</v>
      </c>
      <c r="J7" s="51">
        <v>6</v>
      </c>
      <c r="K7" s="52">
        <v>7</v>
      </c>
      <c r="L7" s="52">
        <v>8</v>
      </c>
      <c r="M7" s="50">
        <v>9</v>
      </c>
      <c r="N7" s="50">
        <v>10</v>
      </c>
      <c r="O7" s="51">
        <v>11</v>
      </c>
      <c r="P7" s="53">
        <v>12</v>
      </c>
      <c r="Q7" s="54">
        <v>12</v>
      </c>
      <c r="R7" s="54">
        <v>13</v>
      </c>
      <c r="S7" s="54">
        <v>14</v>
      </c>
      <c r="T7" s="51">
        <v>15</v>
      </c>
    </row>
    <row r="8" spans="1:20" ht="12" thickBot="1">
      <c r="A8" s="247" t="s">
        <v>9</v>
      </c>
      <c r="B8" s="141">
        <v>32357</v>
      </c>
      <c r="C8" s="56">
        <v>5.5138</v>
      </c>
      <c r="D8" s="57">
        <v>177649</v>
      </c>
      <c r="E8" s="58"/>
      <c r="F8" s="63">
        <v>130882.64343</v>
      </c>
      <c r="G8" s="73">
        <f>$G$31/$B$31*B8</f>
        <v>41692.89914657385</v>
      </c>
      <c r="H8" s="73">
        <f>$H$31/$C$31*C8</f>
        <v>8951.065850018125</v>
      </c>
      <c r="I8" s="60">
        <f>F8+G8+H8</f>
        <v>181526.60842659196</v>
      </c>
      <c r="J8" s="61">
        <f>I8/D8*100</f>
        <v>102.18273585924602</v>
      </c>
      <c r="K8" s="62">
        <f>I8-D8</f>
        <v>3877.6084265919635</v>
      </c>
      <c r="L8" s="63"/>
      <c r="M8" s="64">
        <f aca="true" t="shared" si="0" ref="M8:M29">I8-L8</f>
        <v>181526.60842659196</v>
      </c>
      <c r="N8" s="65">
        <f aca="true" t="shared" si="1" ref="N8:N29">M8/B8</f>
        <v>5.610118627394133</v>
      </c>
      <c r="O8" s="265"/>
      <c r="P8" s="262">
        <f aca="true" t="shared" si="2" ref="P8:P29">I8+O8</f>
        <v>181526.60842659196</v>
      </c>
      <c r="Q8" s="276">
        <v>181527</v>
      </c>
      <c r="R8" s="265">
        <f aca="true" t="shared" si="3" ref="R8:R29">P8-D8</f>
        <v>3877.6084265919635</v>
      </c>
      <c r="S8" s="67">
        <f aca="true" t="shared" si="4" ref="S8:S29">P8/D8*100</f>
        <v>102.18273585924602</v>
      </c>
      <c r="T8" s="68">
        <f aca="true" t="shared" si="5" ref="T8:T29">P8/B8</f>
        <v>5.610118627394133</v>
      </c>
    </row>
    <row r="9" spans="1:20" ht="12" thickBot="1">
      <c r="A9" s="248" t="s">
        <v>10</v>
      </c>
      <c r="B9" s="73">
        <v>51793</v>
      </c>
      <c r="C9" s="70">
        <v>4.179</v>
      </c>
      <c r="D9" s="71">
        <v>172141</v>
      </c>
      <c r="E9" s="72"/>
      <c r="F9" s="77">
        <v>97299.23855333334</v>
      </c>
      <c r="G9" s="73">
        <f aca="true" t="shared" si="6" ref="G9:G29">$G$31/$B$31*B9</f>
        <v>66736.728544009</v>
      </c>
      <c r="H9" s="73">
        <f aca="true" t="shared" si="7" ref="H9:H29">$H$31/$C$31*C9</f>
        <v>6784.160504049068</v>
      </c>
      <c r="I9" s="74">
        <f aca="true" t="shared" si="8" ref="I9:I31">F9+G9+H9</f>
        <v>170820.12760139143</v>
      </c>
      <c r="J9" s="75">
        <f aca="true" t="shared" si="9" ref="J9:J31">I9/D9*100</f>
        <v>99.23267995503188</v>
      </c>
      <c r="K9" s="76">
        <f aca="true" t="shared" si="10" ref="K9:K31">I9-D9</f>
        <v>-1320.872398608568</v>
      </c>
      <c r="L9" s="77"/>
      <c r="M9" s="78">
        <f t="shared" si="0"/>
        <v>170820.12760139143</v>
      </c>
      <c r="N9" s="79">
        <f t="shared" si="1"/>
        <v>3.2981315544840313</v>
      </c>
      <c r="O9" s="266"/>
      <c r="P9" s="262">
        <f t="shared" si="2"/>
        <v>170820.12760139143</v>
      </c>
      <c r="Q9" s="277">
        <v>170820</v>
      </c>
      <c r="R9" s="266">
        <f t="shared" si="3"/>
        <v>-1320.872398608568</v>
      </c>
      <c r="S9" s="81">
        <f t="shared" si="4"/>
        <v>99.23267995503188</v>
      </c>
      <c r="T9" s="82">
        <f t="shared" si="5"/>
        <v>3.2981315544840313</v>
      </c>
    </row>
    <row r="10" spans="1:20" ht="12" thickBot="1">
      <c r="A10" s="69" t="s">
        <v>11</v>
      </c>
      <c r="B10" s="73">
        <v>76326</v>
      </c>
      <c r="C10" s="70">
        <v>6.4837</v>
      </c>
      <c r="D10" s="71">
        <v>179981</v>
      </c>
      <c r="E10" s="72"/>
      <c r="F10" s="77">
        <v>93528.48406666666</v>
      </c>
      <c r="G10" s="73">
        <f t="shared" si="6"/>
        <v>98348.18494487733</v>
      </c>
      <c r="H10" s="73">
        <f t="shared" si="7"/>
        <v>10525.594989256506</v>
      </c>
      <c r="I10" s="74">
        <f t="shared" si="8"/>
        <v>202402.26400080047</v>
      </c>
      <c r="J10" s="75">
        <f t="shared" si="9"/>
        <v>112.45757274423438</v>
      </c>
      <c r="K10" s="76">
        <f t="shared" si="10"/>
        <v>22421.264000800467</v>
      </c>
      <c r="L10" s="77"/>
      <c r="M10" s="78">
        <f t="shared" si="0"/>
        <v>202402.26400080047</v>
      </c>
      <c r="N10" s="79">
        <f t="shared" si="1"/>
        <v>2.651812802987193</v>
      </c>
      <c r="O10" s="266"/>
      <c r="P10" s="262">
        <f t="shared" si="2"/>
        <v>202402.26400080047</v>
      </c>
      <c r="Q10" s="277">
        <v>202402</v>
      </c>
      <c r="R10" s="266">
        <f t="shared" si="3"/>
        <v>22421.264000800467</v>
      </c>
      <c r="S10" s="81">
        <f t="shared" si="4"/>
        <v>112.45757274423438</v>
      </c>
      <c r="T10" s="82">
        <f t="shared" si="5"/>
        <v>2.651812802987193</v>
      </c>
    </row>
    <row r="11" spans="1:20" ht="12" thickBot="1">
      <c r="A11" s="69" t="s">
        <v>12</v>
      </c>
      <c r="B11" s="73">
        <v>135800</v>
      </c>
      <c r="C11" s="70">
        <v>24.1986</v>
      </c>
      <c r="D11" s="71">
        <v>353606</v>
      </c>
      <c r="E11" s="72"/>
      <c r="F11" s="77">
        <v>164271.34148</v>
      </c>
      <c r="G11" s="73">
        <f t="shared" si="6"/>
        <v>174982.0967365556</v>
      </c>
      <c r="H11" s="73">
        <f t="shared" si="7"/>
        <v>39283.844549720445</v>
      </c>
      <c r="I11" s="74">
        <f t="shared" si="8"/>
        <v>378537.2827662761</v>
      </c>
      <c r="J11" s="75">
        <f t="shared" si="9"/>
        <v>107.05058250320303</v>
      </c>
      <c r="K11" s="76">
        <f t="shared" si="10"/>
        <v>24931.282766276097</v>
      </c>
      <c r="L11" s="77"/>
      <c r="M11" s="78">
        <f t="shared" si="0"/>
        <v>378537.2827662761</v>
      </c>
      <c r="N11" s="79">
        <f t="shared" si="1"/>
        <v>2.7874615814895147</v>
      </c>
      <c r="O11" s="266"/>
      <c r="P11" s="262">
        <f t="shared" si="2"/>
        <v>378537.2827662761</v>
      </c>
      <c r="Q11" s="277">
        <v>378537</v>
      </c>
      <c r="R11" s="266">
        <f t="shared" si="3"/>
        <v>24931.282766276097</v>
      </c>
      <c r="S11" s="81">
        <f t="shared" si="4"/>
        <v>107.05058250320303</v>
      </c>
      <c r="T11" s="82">
        <f t="shared" si="5"/>
        <v>2.7874615814895147</v>
      </c>
    </row>
    <row r="12" spans="1:20" ht="12" thickBot="1">
      <c r="A12" s="69" t="s">
        <v>13</v>
      </c>
      <c r="B12" s="73">
        <v>86633</v>
      </c>
      <c r="C12" s="70">
        <v>27.4994</v>
      </c>
      <c r="D12" s="71">
        <v>248989</v>
      </c>
      <c r="E12" s="72"/>
      <c r="F12" s="77">
        <v>137171.17864000003</v>
      </c>
      <c r="G12" s="73">
        <f t="shared" si="6"/>
        <v>111629.04261103108</v>
      </c>
      <c r="H12" s="73">
        <f t="shared" si="7"/>
        <v>44642.34107802032</v>
      </c>
      <c r="I12" s="74">
        <f t="shared" si="8"/>
        <v>293442.56232905143</v>
      </c>
      <c r="J12" s="75">
        <f t="shared" si="9"/>
        <v>117.85362499108452</v>
      </c>
      <c r="K12" s="76">
        <f t="shared" si="10"/>
        <v>44453.562329051434</v>
      </c>
      <c r="L12" s="77"/>
      <c r="M12" s="78">
        <f t="shared" si="0"/>
        <v>293442.56232905143</v>
      </c>
      <c r="N12" s="79">
        <f t="shared" si="1"/>
        <v>3.3871915128074916</v>
      </c>
      <c r="O12" s="266"/>
      <c r="P12" s="262">
        <f t="shared" si="2"/>
        <v>293442.56232905143</v>
      </c>
      <c r="Q12" s="277">
        <v>293443</v>
      </c>
      <c r="R12" s="266">
        <f t="shared" si="3"/>
        <v>44453.562329051434</v>
      </c>
      <c r="S12" s="81">
        <f t="shared" si="4"/>
        <v>117.85362499108452</v>
      </c>
      <c r="T12" s="82">
        <f t="shared" si="5"/>
        <v>3.3871915128074916</v>
      </c>
    </row>
    <row r="13" spans="1:20" ht="12" thickBot="1">
      <c r="A13" s="69" t="s">
        <v>14</v>
      </c>
      <c r="B13" s="73">
        <v>103362</v>
      </c>
      <c r="C13" s="70">
        <v>41.5611</v>
      </c>
      <c r="D13" s="71">
        <v>335497</v>
      </c>
      <c r="E13" s="72"/>
      <c r="F13" s="77">
        <v>178659.49263</v>
      </c>
      <c r="G13" s="73">
        <f t="shared" si="6"/>
        <v>133184.82682535978</v>
      </c>
      <c r="H13" s="73">
        <f t="shared" si="7"/>
        <v>67470.01031941462</v>
      </c>
      <c r="I13" s="74">
        <f t="shared" si="8"/>
        <v>379314.3297747744</v>
      </c>
      <c r="J13" s="75">
        <f t="shared" si="9"/>
        <v>113.06042372205248</v>
      </c>
      <c r="K13" s="76">
        <f t="shared" si="10"/>
        <v>43817.32977477438</v>
      </c>
      <c r="L13" s="77"/>
      <c r="M13" s="78">
        <f t="shared" si="0"/>
        <v>379314.3297747744</v>
      </c>
      <c r="N13" s="79">
        <f t="shared" si="1"/>
        <v>3.669765772477065</v>
      </c>
      <c r="O13" s="266"/>
      <c r="P13" s="262">
        <f t="shared" si="2"/>
        <v>379314.3297747744</v>
      </c>
      <c r="Q13" s="277">
        <v>379314</v>
      </c>
      <c r="R13" s="266">
        <f t="shared" si="3"/>
        <v>43817.32977477438</v>
      </c>
      <c r="S13" s="81">
        <f t="shared" si="4"/>
        <v>113.06042372205248</v>
      </c>
      <c r="T13" s="82">
        <f t="shared" si="5"/>
        <v>3.669765772477065</v>
      </c>
    </row>
    <row r="14" spans="1:20" ht="12" thickBot="1">
      <c r="A14" s="69" t="s">
        <v>15</v>
      </c>
      <c r="B14" s="73">
        <v>43128</v>
      </c>
      <c r="C14" s="70">
        <v>7.1217</v>
      </c>
      <c r="D14" s="71">
        <v>110320</v>
      </c>
      <c r="E14" s="72"/>
      <c r="F14" s="77">
        <v>55077.52257333333</v>
      </c>
      <c r="G14" s="73">
        <f t="shared" si="6"/>
        <v>55571.6337853768</v>
      </c>
      <c r="H14" s="73">
        <f t="shared" si="7"/>
        <v>11561.319899900991</v>
      </c>
      <c r="I14" s="74">
        <v>122211</v>
      </c>
      <c r="J14" s="75">
        <f t="shared" si="9"/>
        <v>110.77864394488759</v>
      </c>
      <c r="K14" s="76">
        <f t="shared" si="10"/>
        <v>11891</v>
      </c>
      <c r="L14" s="77"/>
      <c r="M14" s="78">
        <f t="shared" si="0"/>
        <v>122211</v>
      </c>
      <c r="N14" s="79">
        <f t="shared" si="1"/>
        <v>2.8336811352253757</v>
      </c>
      <c r="O14" s="266"/>
      <c r="P14" s="262">
        <f t="shared" si="2"/>
        <v>122211</v>
      </c>
      <c r="Q14" s="277">
        <v>122211</v>
      </c>
      <c r="R14" s="266">
        <f t="shared" si="3"/>
        <v>11891</v>
      </c>
      <c r="S14" s="81">
        <f t="shared" si="4"/>
        <v>110.77864394488759</v>
      </c>
      <c r="T14" s="82">
        <f t="shared" si="5"/>
        <v>2.8336811352253757</v>
      </c>
    </row>
    <row r="15" spans="1:20" ht="12" thickBot="1">
      <c r="A15" s="69" t="s">
        <v>16</v>
      </c>
      <c r="B15" s="73">
        <v>107754</v>
      </c>
      <c r="C15" s="70">
        <v>21.7997</v>
      </c>
      <c r="D15" s="71">
        <v>247947</v>
      </c>
      <c r="E15" s="72"/>
      <c r="F15" s="77">
        <v>95848.47679666667</v>
      </c>
      <c r="G15" s="73">
        <f t="shared" si="6"/>
        <v>138844.0416181945</v>
      </c>
      <c r="H15" s="73">
        <f t="shared" si="7"/>
        <v>35389.48641783165</v>
      </c>
      <c r="I15" s="74">
        <f t="shared" si="8"/>
        <v>270082.0048326928</v>
      </c>
      <c r="J15" s="75">
        <f t="shared" si="9"/>
        <v>108.92731302766026</v>
      </c>
      <c r="K15" s="76">
        <f t="shared" si="10"/>
        <v>22135.004832692794</v>
      </c>
      <c r="L15" s="77"/>
      <c r="M15" s="78">
        <f t="shared" si="0"/>
        <v>270082.0048326928</v>
      </c>
      <c r="N15" s="79">
        <f t="shared" si="1"/>
        <v>2.5064684822159067</v>
      </c>
      <c r="O15" s="266"/>
      <c r="P15" s="262">
        <f t="shared" si="2"/>
        <v>270082.0048326928</v>
      </c>
      <c r="Q15" s="277">
        <v>270082</v>
      </c>
      <c r="R15" s="266">
        <f t="shared" si="3"/>
        <v>22135.004832692794</v>
      </c>
      <c r="S15" s="81">
        <f t="shared" si="4"/>
        <v>108.92731302766026</v>
      </c>
      <c r="T15" s="82">
        <f t="shared" si="5"/>
        <v>2.5064684822159067</v>
      </c>
    </row>
    <row r="16" spans="1:20" ht="12" thickBot="1">
      <c r="A16" s="69" t="s">
        <v>17</v>
      </c>
      <c r="B16" s="73">
        <v>51054</v>
      </c>
      <c r="C16" s="70">
        <v>13.3103</v>
      </c>
      <c r="D16" s="71">
        <v>114388</v>
      </c>
      <c r="E16" s="72"/>
      <c r="F16" s="77">
        <v>34878.61919</v>
      </c>
      <c r="G16" s="73">
        <f t="shared" si="6"/>
        <v>65784.50638282849</v>
      </c>
      <c r="H16" s="73">
        <f t="shared" si="7"/>
        <v>21607.8515331525</v>
      </c>
      <c r="I16" s="74">
        <f t="shared" si="8"/>
        <v>122270.97710598099</v>
      </c>
      <c r="J16" s="75">
        <f t="shared" si="9"/>
        <v>106.89143713150067</v>
      </c>
      <c r="K16" s="76">
        <f t="shared" si="10"/>
        <v>7882.977105980986</v>
      </c>
      <c r="L16" s="77"/>
      <c r="M16" s="78">
        <f t="shared" si="0"/>
        <v>122270.97710598099</v>
      </c>
      <c r="N16" s="79">
        <f t="shared" si="1"/>
        <v>2.394934326516649</v>
      </c>
      <c r="O16" s="266">
        <v>259</v>
      </c>
      <c r="P16" s="262">
        <f t="shared" si="2"/>
        <v>122529.97710598099</v>
      </c>
      <c r="Q16" s="277">
        <v>122530</v>
      </c>
      <c r="R16" s="266">
        <f t="shared" si="3"/>
        <v>8141.977105980986</v>
      </c>
      <c r="S16" s="81">
        <f t="shared" si="4"/>
        <v>107.11785948349564</v>
      </c>
      <c r="T16" s="82">
        <f t="shared" si="5"/>
        <v>2.4000073864140123</v>
      </c>
    </row>
    <row r="17" spans="1:20" ht="12" thickBot="1">
      <c r="A17" s="69" t="s">
        <v>18</v>
      </c>
      <c r="B17" s="73">
        <v>115436</v>
      </c>
      <c r="C17" s="70">
        <v>18.6031</v>
      </c>
      <c r="D17" s="71">
        <v>266778</v>
      </c>
      <c r="E17" s="72"/>
      <c r="F17" s="77">
        <v>124190.35086666667</v>
      </c>
      <c r="G17" s="73">
        <f t="shared" si="6"/>
        <v>148742.51339382204</v>
      </c>
      <c r="H17" s="73">
        <f t="shared" si="7"/>
        <v>30200.147468981864</v>
      </c>
      <c r="I17" s="74">
        <f t="shared" si="8"/>
        <v>303133.01172947057</v>
      </c>
      <c r="J17" s="75">
        <f t="shared" si="9"/>
        <v>113.62743994237552</v>
      </c>
      <c r="K17" s="76">
        <f t="shared" si="10"/>
        <v>36355.01172947057</v>
      </c>
      <c r="L17" s="77"/>
      <c r="M17" s="78">
        <f t="shared" si="0"/>
        <v>303133.01172947057</v>
      </c>
      <c r="N17" s="79">
        <f t="shared" si="1"/>
        <v>2.625983330412268</v>
      </c>
      <c r="O17" s="266"/>
      <c r="P17" s="262">
        <f t="shared" si="2"/>
        <v>303133.01172947057</v>
      </c>
      <c r="Q17" s="277">
        <v>303133</v>
      </c>
      <c r="R17" s="266">
        <f t="shared" si="3"/>
        <v>36355.01172947057</v>
      </c>
      <c r="S17" s="81">
        <f t="shared" si="4"/>
        <v>113.62743994237552</v>
      </c>
      <c r="T17" s="82">
        <f t="shared" si="5"/>
        <v>2.625983330412268</v>
      </c>
    </row>
    <row r="18" spans="1:20" ht="12" thickBot="1">
      <c r="A18" s="69" t="s">
        <v>19</v>
      </c>
      <c r="B18" s="73">
        <v>79783</v>
      </c>
      <c r="C18" s="70">
        <v>9.7935</v>
      </c>
      <c r="D18" s="71">
        <v>190574</v>
      </c>
      <c r="E18" s="72"/>
      <c r="F18" s="77">
        <v>77203.42803</v>
      </c>
      <c r="G18" s="73">
        <f t="shared" si="6"/>
        <v>102802.62609670556</v>
      </c>
      <c r="H18" s="73">
        <f t="shared" si="7"/>
        <v>15898.702057048227</v>
      </c>
      <c r="I18" s="74">
        <f t="shared" si="8"/>
        <v>195904.75618375378</v>
      </c>
      <c r="J18" s="75">
        <f t="shared" si="9"/>
        <v>102.79721062881283</v>
      </c>
      <c r="K18" s="76">
        <f t="shared" si="10"/>
        <v>5330.75618375378</v>
      </c>
      <c r="L18" s="77"/>
      <c r="M18" s="78">
        <f t="shared" si="0"/>
        <v>195904.75618375378</v>
      </c>
      <c r="N18" s="79">
        <f t="shared" si="1"/>
        <v>2.45546991443984</v>
      </c>
      <c r="O18" s="266"/>
      <c r="P18" s="262">
        <f t="shared" si="2"/>
        <v>195904.75618375378</v>
      </c>
      <c r="Q18" s="277">
        <v>195905</v>
      </c>
      <c r="R18" s="266">
        <f t="shared" si="3"/>
        <v>5330.75618375378</v>
      </c>
      <c r="S18" s="81">
        <f t="shared" si="4"/>
        <v>102.79721062881283</v>
      </c>
      <c r="T18" s="82">
        <f t="shared" si="5"/>
        <v>2.45546991443984</v>
      </c>
    </row>
    <row r="19" spans="1:20" ht="12" thickBot="1">
      <c r="A19" s="69" t="s">
        <v>20</v>
      </c>
      <c r="B19" s="73">
        <v>56142</v>
      </c>
      <c r="C19" s="70">
        <v>23.3182</v>
      </c>
      <c r="D19" s="71">
        <v>147288</v>
      </c>
      <c r="E19" s="72"/>
      <c r="F19" s="77">
        <v>49060.13873666666</v>
      </c>
      <c r="G19" s="73">
        <f t="shared" si="6"/>
        <v>72340.536634637</v>
      </c>
      <c r="H19" s="73">
        <f t="shared" si="7"/>
        <v>37854.60910876214</v>
      </c>
      <c r="I19" s="74">
        <f t="shared" si="8"/>
        <v>159255.2844800658</v>
      </c>
      <c r="J19" s="75">
        <f t="shared" si="9"/>
        <v>108.12509130415636</v>
      </c>
      <c r="K19" s="76">
        <f t="shared" si="10"/>
        <v>11967.284480065806</v>
      </c>
      <c r="L19" s="77"/>
      <c r="M19" s="78">
        <f t="shared" si="0"/>
        <v>159255.2844800658</v>
      </c>
      <c r="N19" s="79">
        <f t="shared" si="1"/>
        <v>2.83665142816547</v>
      </c>
      <c r="O19" s="266"/>
      <c r="P19" s="262">
        <f t="shared" si="2"/>
        <v>159255.2844800658</v>
      </c>
      <c r="Q19" s="277">
        <v>159255</v>
      </c>
      <c r="R19" s="266">
        <f t="shared" si="3"/>
        <v>11967.284480065806</v>
      </c>
      <c r="S19" s="81">
        <f t="shared" si="4"/>
        <v>108.12509130415636</v>
      </c>
      <c r="T19" s="82">
        <f t="shared" si="5"/>
        <v>2.83665142816547</v>
      </c>
    </row>
    <row r="20" spans="1:20" ht="12" thickBot="1">
      <c r="A20" s="69" t="s">
        <v>21</v>
      </c>
      <c r="B20" s="73">
        <v>58337</v>
      </c>
      <c r="C20" s="70">
        <v>13.2269</v>
      </c>
      <c r="D20" s="71">
        <v>138541</v>
      </c>
      <c r="E20" s="72"/>
      <c r="F20" s="77">
        <v>49744.52510666666</v>
      </c>
      <c r="G20" s="73">
        <f t="shared" si="6"/>
        <v>75168.85550309606</v>
      </c>
      <c r="H20" s="73">
        <f t="shared" si="7"/>
        <v>21472.46053386136</v>
      </c>
      <c r="I20" s="74">
        <f t="shared" si="8"/>
        <v>146385.84114362407</v>
      </c>
      <c r="J20" s="75">
        <f t="shared" si="9"/>
        <v>105.66246897569967</v>
      </c>
      <c r="K20" s="76">
        <f t="shared" si="10"/>
        <v>7844.841143624071</v>
      </c>
      <c r="L20" s="77"/>
      <c r="M20" s="78">
        <f t="shared" si="0"/>
        <v>146385.84114362407</v>
      </c>
      <c r="N20" s="79">
        <f t="shared" si="1"/>
        <v>2.5093138341639794</v>
      </c>
      <c r="O20" s="266"/>
      <c r="P20" s="262">
        <f t="shared" si="2"/>
        <v>146385.84114362407</v>
      </c>
      <c r="Q20" s="277">
        <v>146386</v>
      </c>
      <c r="R20" s="266">
        <f t="shared" si="3"/>
        <v>7844.841143624071</v>
      </c>
      <c r="S20" s="81">
        <f t="shared" si="4"/>
        <v>105.66246897569967</v>
      </c>
      <c r="T20" s="82">
        <f t="shared" si="5"/>
        <v>2.5093138341639794</v>
      </c>
    </row>
    <row r="21" spans="1:20" ht="12" thickBot="1">
      <c r="A21" s="69" t="s">
        <v>22</v>
      </c>
      <c r="B21" s="73">
        <v>45791</v>
      </c>
      <c r="C21" s="70">
        <v>13.5311</v>
      </c>
      <c r="D21" s="71">
        <v>104344</v>
      </c>
      <c r="E21" s="72"/>
      <c r="F21" s="77">
        <v>21986.90139</v>
      </c>
      <c r="G21" s="73">
        <f t="shared" si="6"/>
        <v>59002.98373831824</v>
      </c>
      <c r="H21" s="73">
        <f t="shared" si="7"/>
        <v>21966.29676868589</v>
      </c>
      <c r="I21" s="74">
        <f t="shared" si="8"/>
        <v>102956.18189700413</v>
      </c>
      <c r="J21" s="75">
        <f t="shared" si="9"/>
        <v>98.66995888312134</v>
      </c>
      <c r="K21" s="76">
        <f t="shared" si="10"/>
        <v>-1387.818102995865</v>
      </c>
      <c r="L21" s="77"/>
      <c r="M21" s="78">
        <f t="shared" si="0"/>
        <v>102956.18189700413</v>
      </c>
      <c r="N21" s="79">
        <f t="shared" si="1"/>
        <v>2.2483933938329397</v>
      </c>
      <c r="O21" s="266">
        <v>6942</v>
      </c>
      <c r="P21" s="262">
        <f t="shared" si="2"/>
        <v>109898.18189700413</v>
      </c>
      <c r="Q21" s="277">
        <v>109898</v>
      </c>
      <c r="R21" s="266">
        <f t="shared" si="3"/>
        <v>5554.181897004135</v>
      </c>
      <c r="S21" s="81">
        <f t="shared" si="4"/>
        <v>105.32295282623258</v>
      </c>
      <c r="T21" s="82">
        <f t="shared" si="5"/>
        <v>2.399995236989892</v>
      </c>
    </row>
    <row r="22" spans="1:20" ht="12" thickBot="1">
      <c r="A22" s="69" t="s">
        <v>23</v>
      </c>
      <c r="B22" s="73">
        <v>30235</v>
      </c>
      <c r="C22" s="70">
        <v>10.2482</v>
      </c>
      <c r="D22" s="71">
        <v>88888</v>
      </c>
      <c r="E22" s="72"/>
      <c r="F22" s="77">
        <v>27891.51852333333</v>
      </c>
      <c r="G22" s="73">
        <f t="shared" si="6"/>
        <v>38958.64281907039</v>
      </c>
      <c r="H22" s="73">
        <f t="shared" si="7"/>
        <v>16636.858980042034</v>
      </c>
      <c r="I22" s="74">
        <f t="shared" si="8"/>
        <v>83487.02032244575</v>
      </c>
      <c r="J22" s="75">
        <f t="shared" si="9"/>
        <v>93.92383710112247</v>
      </c>
      <c r="K22" s="76">
        <f t="shared" si="10"/>
        <v>-5400.979677554249</v>
      </c>
      <c r="L22" s="77"/>
      <c r="M22" s="78">
        <f t="shared" si="0"/>
        <v>83487.02032244575</v>
      </c>
      <c r="N22" s="79">
        <f t="shared" si="1"/>
        <v>2.7612707234147758</v>
      </c>
      <c r="O22" s="266"/>
      <c r="P22" s="262">
        <f t="shared" si="2"/>
        <v>83487.02032244575</v>
      </c>
      <c r="Q22" s="277">
        <v>83487</v>
      </c>
      <c r="R22" s="266">
        <f t="shared" si="3"/>
        <v>-5400.979677554249</v>
      </c>
      <c r="S22" s="81">
        <f t="shared" si="4"/>
        <v>93.92383710112247</v>
      </c>
      <c r="T22" s="82">
        <f t="shared" si="5"/>
        <v>2.7612707234147758</v>
      </c>
    </row>
    <row r="23" spans="1:20" ht="12" thickBot="1">
      <c r="A23" s="69" t="s">
        <v>24</v>
      </c>
      <c r="B23" s="73">
        <v>8342</v>
      </c>
      <c r="C23" s="70">
        <v>9.2982</v>
      </c>
      <c r="D23" s="71">
        <v>27518</v>
      </c>
      <c r="E23" s="72"/>
      <c r="F23" s="77">
        <v>7684.8520266666665</v>
      </c>
      <c r="G23" s="73">
        <f t="shared" si="6"/>
        <v>10748.9002281027</v>
      </c>
      <c r="H23" s="73">
        <f t="shared" si="7"/>
        <v>15094.635367013409</v>
      </c>
      <c r="I23" s="74">
        <f t="shared" si="8"/>
        <v>33528.38762178278</v>
      </c>
      <c r="J23" s="75">
        <f t="shared" si="9"/>
        <v>121.84165862992506</v>
      </c>
      <c r="K23" s="76">
        <f t="shared" si="10"/>
        <v>6010.387621782778</v>
      </c>
      <c r="L23" s="77"/>
      <c r="M23" s="78">
        <f t="shared" si="0"/>
        <v>33528.38762178278</v>
      </c>
      <c r="N23" s="79">
        <f t="shared" si="1"/>
        <v>4.019226519034138</v>
      </c>
      <c r="O23" s="266"/>
      <c r="P23" s="262">
        <f t="shared" si="2"/>
        <v>33528.38762178278</v>
      </c>
      <c r="Q23" s="277">
        <v>33528</v>
      </c>
      <c r="R23" s="266">
        <f t="shared" si="3"/>
        <v>6010.387621782778</v>
      </c>
      <c r="S23" s="81">
        <f t="shared" si="4"/>
        <v>121.84165862992506</v>
      </c>
      <c r="T23" s="82">
        <f t="shared" si="5"/>
        <v>4.019226519034138</v>
      </c>
    </row>
    <row r="24" spans="1:20" ht="12" thickBot="1">
      <c r="A24" s="69" t="s">
        <v>25</v>
      </c>
      <c r="B24" s="73">
        <v>25551</v>
      </c>
      <c r="C24" s="70">
        <v>3.2528</v>
      </c>
      <c r="D24" s="71">
        <v>58481</v>
      </c>
      <c r="E24" s="72"/>
      <c r="F24" s="77">
        <v>20145.240176666666</v>
      </c>
      <c r="G24" s="73">
        <f t="shared" si="6"/>
        <v>32923.177862413344</v>
      </c>
      <c r="H24" s="73">
        <f t="shared" si="7"/>
        <v>5280.573651010004</v>
      </c>
      <c r="I24" s="74">
        <f t="shared" si="8"/>
        <v>58348.99169009001</v>
      </c>
      <c r="J24" s="75">
        <f t="shared" si="9"/>
        <v>99.77427145584038</v>
      </c>
      <c r="K24" s="76">
        <f t="shared" si="10"/>
        <v>-132.00830990998656</v>
      </c>
      <c r="L24" s="77"/>
      <c r="M24" s="78">
        <f t="shared" si="0"/>
        <v>58348.99169009001</v>
      </c>
      <c r="N24" s="79">
        <f t="shared" si="1"/>
        <v>2.2836284955614268</v>
      </c>
      <c r="O24" s="266">
        <v>2973</v>
      </c>
      <c r="P24" s="262">
        <f t="shared" si="2"/>
        <v>61321.99169009001</v>
      </c>
      <c r="Q24" s="277">
        <v>61322</v>
      </c>
      <c r="R24" s="266">
        <f t="shared" si="3"/>
        <v>2840.9916900900134</v>
      </c>
      <c r="S24" s="81">
        <f t="shared" si="4"/>
        <v>104.85797385491016</v>
      </c>
      <c r="T24" s="82">
        <f t="shared" si="5"/>
        <v>2.3999840198070532</v>
      </c>
    </row>
    <row r="25" spans="1:20" ht="12" thickBot="1">
      <c r="A25" s="69" t="s">
        <v>26</v>
      </c>
      <c r="B25" s="73">
        <v>16472</v>
      </c>
      <c r="C25" s="70">
        <v>5.6064</v>
      </c>
      <c r="D25" s="71">
        <v>36731</v>
      </c>
      <c r="E25" s="72"/>
      <c r="F25" s="77">
        <v>6279.1361566666665</v>
      </c>
      <c r="G25" s="73">
        <f t="shared" si="6"/>
        <v>21224.632529046714</v>
      </c>
      <c r="H25" s="73">
        <f t="shared" si="7"/>
        <v>9101.392067456494</v>
      </c>
      <c r="I25" s="74">
        <f t="shared" si="8"/>
        <v>36605.160753169876</v>
      </c>
      <c r="J25" s="75">
        <f t="shared" si="9"/>
        <v>99.65740315583534</v>
      </c>
      <c r="K25" s="76">
        <f t="shared" si="10"/>
        <v>-125.83924683012447</v>
      </c>
      <c r="L25" s="77"/>
      <c r="M25" s="78">
        <f t="shared" si="0"/>
        <v>36605.160753169876</v>
      </c>
      <c r="N25" s="79">
        <f t="shared" si="1"/>
        <v>2.222265708667428</v>
      </c>
      <c r="O25" s="266">
        <v>2928</v>
      </c>
      <c r="P25" s="262">
        <f t="shared" si="2"/>
        <v>39533.160753169876</v>
      </c>
      <c r="Q25" s="277">
        <v>39533</v>
      </c>
      <c r="R25" s="266">
        <f t="shared" si="3"/>
        <v>2802.1607531698755</v>
      </c>
      <c r="S25" s="81">
        <f t="shared" si="4"/>
        <v>107.62887139791968</v>
      </c>
      <c r="T25" s="82">
        <f t="shared" si="5"/>
        <v>2.4000219009938</v>
      </c>
    </row>
    <row r="26" spans="1:20" ht="12" thickBot="1">
      <c r="A26" s="69" t="s">
        <v>27</v>
      </c>
      <c r="B26" s="73">
        <v>6104</v>
      </c>
      <c r="C26" s="70">
        <v>6.0025</v>
      </c>
      <c r="D26" s="71">
        <v>20829</v>
      </c>
      <c r="E26" s="72"/>
      <c r="F26" s="77">
        <v>2569.159736666667</v>
      </c>
      <c r="G26" s="73">
        <f t="shared" si="6"/>
        <v>7865.174657436932</v>
      </c>
      <c r="H26" s="73">
        <f t="shared" si="7"/>
        <v>9744.418144425586</v>
      </c>
      <c r="I26" s="74">
        <f t="shared" si="8"/>
        <v>20178.752538529185</v>
      </c>
      <c r="J26" s="75">
        <f t="shared" si="9"/>
        <v>96.87816284281139</v>
      </c>
      <c r="K26" s="76">
        <f t="shared" si="10"/>
        <v>-650.2474614708153</v>
      </c>
      <c r="L26" s="77"/>
      <c r="M26" s="78">
        <f t="shared" si="0"/>
        <v>20178.752538529185</v>
      </c>
      <c r="N26" s="79">
        <f t="shared" si="1"/>
        <v>3.305824465683025</v>
      </c>
      <c r="O26" s="266"/>
      <c r="P26" s="262">
        <f t="shared" si="2"/>
        <v>20178.752538529185</v>
      </c>
      <c r="Q26" s="277">
        <v>20179</v>
      </c>
      <c r="R26" s="266">
        <f t="shared" si="3"/>
        <v>-650.2474614708153</v>
      </c>
      <c r="S26" s="81">
        <f t="shared" si="4"/>
        <v>96.87816284281139</v>
      </c>
      <c r="T26" s="82">
        <f t="shared" si="5"/>
        <v>3.305824465683025</v>
      </c>
    </row>
    <row r="27" spans="1:20" ht="12" thickBot="1">
      <c r="A27" s="69" t="s">
        <v>28</v>
      </c>
      <c r="B27" s="73">
        <v>14796</v>
      </c>
      <c r="C27" s="70">
        <v>16.9384</v>
      </c>
      <c r="D27" s="71">
        <v>54174</v>
      </c>
      <c r="E27" s="72"/>
      <c r="F27" s="77">
        <v>23894.567463333336</v>
      </c>
      <c r="G27" s="73">
        <f t="shared" si="6"/>
        <v>19065.059670943127</v>
      </c>
      <c r="H27" s="73">
        <f t="shared" si="7"/>
        <v>27497.684680972656</v>
      </c>
      <c r="I27" s="74">
        <f t="shared" si="8"/>
        <v>70457.31181524912</v>
      </c>
      <c r="J27" s="75">
        <f t="shared" si="9"/>
        <v>130.05742942232274</v>
      </c>
      <c r="K27" s="76">
        <f t="shared" si="10"/>
        <v>16283.311815249122</v>
      </c>
      <c r="L27" s="77"/>
      <c r="M27" s="78">
        <f t="shared" si="0"/>
        <v>70457.31181524912</v>
      </c>
      <c r="N27" s="79">
        <f t="shared" si="1"/>
        <v>4.761916181079286</v>
      </c>
      <c r="O27" s="266"/>
      <c r="P27" s="262">
        <f t="shared" si="2"/>
        <v>70457.31181524912</v>
      </c>
      <c r="Q27" s="277">
        <v>70457</v>
      </c>
      <c r="R27" s="266">
        <f t="shared" si="3"/>
        <v>16283.311815249122</v>
      </c>
      <c r="S27" s="81">
        <f t="shared" si="4"/>
        <v>130.05742942232274</v>
      </c>
      <c r="T27" s="82">
        <f t="shared" si="5"/>
        <v>4.761916181079286</v>
      </c>
    </row>
    <row r="28" spans="1:20" ht="12" thickBot="1">
      <c r="A28" s="69" t="s">
        <v>29</v>
      </c>
      <c r="B28" s="73">
        <v>9459</v>
      </c>
      <c r="C28" s="70">
        <v>10.1488</v>
      </c>
      <c r="D28" s="71">
        <v>33765</v>
      </c>
      <c r="E28" s="72"/>
      <c r="F28" s="77">
        <v>13763.195106666668</v>
      </c>
      <c r="G28" s="73">
        <f t="shared" si="6"/>
        <v>12188.185957518994</v>
      </c>
      <c r="H28" s="73">
        <f t="shared" si="7"/>
        <v>16475.49368832093</v>
      </c>
      <c r="I28" s="74">
        <f t="shared" si="8"/>
        <v>42426.87475250659</v>
      </c>
      <c r="J28" s="75">
        <f t="shared" si="9"/>
        <v>125.65341256480554</v>
      </c>
      <c r="K28" s="76">
        <f t="shared" si="10"/>
        <v>8661.874752506592</v>
      </c>
      <c r="L28" s="77"/>
      <c r="M28" s="78">
        <f t="shared" si="0"/>
        <v>42426.87475250659</v>
      </c>
      <c r="N28" s="79">
        <f t="shared" si="1"/>
        <v>4.485344619146484</v>
      </c>
      <c r="O28" s="266"/>
      <c r="P28" s="262">
        <f t="shared" si="2"/>
        <v>42426.87475250659</v>
      </c>
      <c r="Q28" s="277">
        <v>42427</v>
      </c>
      <c r="R28" s="266">
        <f t="shared" si="3"/>
        <v>8661.874752506592</v>
      </c>
      <c r="S28" s="81">
        <f t="shared" si="4"/>
        <v>125.65341256480554</v>
      </c>
      <c r="T28" s="82">
        <f t="shared" si="5"/>
        <v>4.485344619146484</v>
      </c>
    </row>
    <row r="29" spans="1:20" ht="12" thickBot="1">
      <c r="A29" s="69" t="s">
        <v>30</v>
      </c>
      <c r="B29" s="73">
        <v>6664</v>
      </c>
      <c r="C29" s="70">
        <v>15.6204</v>
      </c>
      <c r="D29" s="71">
        <v>31790</v>
      </c>
      <c r="E29" s="72"/>
      <c r="F29" s="77">
        <v>6199.33505</v>
      </c>
      <c r="G29" s="73">
        <f t="shared" si="6"/>
        <v>8586.750314082521</v>
      </c>
      <c r="H29" s="73">
        <f t="shared" si="7"/>
        <v>25358.05234205505</v>
      </c>
      <c r="I29" s="74">
        <f t="shared" si="8"/>
        <v>40144.13770613757</v>
      </c>
      <c r="J29" s="75">
        <f t="shared" si="9"/>
        <v>126.27913716935379</v>
      </c>
      <c r="K29" s="76">
        <f t="shared" si="10"/>
        <v>8354.137706137568</v>
      </c>
      <c r="L29" s="77"/>
      <c r="M29" s="78">
        <f t="shared" si="0"/>
        <v>40144.13770613757</v>
      </c>
      <c r="N29" s="79">
        <f t="shared" si="1"/>
        <v>6.024030268027846</v>
      </c>
      <c r="O29" s="266"/>
      <c r="P29" s="262">
        <f t="shared" si="2"/>
        <v>40144.13770613757</v>
      </c>
      <c r="Q29" s="277">
        <v>40144</v>
      </c>
      <c r="R29" s="266">
        <f t="shared" si="3"/>
        <v>8354.137706137568</v>
      </c>
      <c r="S29" s="81">
        <f t="shared" si="4"/>
        <v>126.27913716935379</v>
      </c>
      <c r="T29" s="82">
        <f t="shared" si="5"/>
        <v>6.024030268027846</v>
      </c>
    </row>
    <row r="30" spans="1:20" ht="12" thickBot="1">
      <c r="A30" s="83"/>
      <c r="B30" s="84"/>
      <c r="C30" s="85"/>
      <c r="D30" s="86"/>
      <c r="E30" s="87"/>
      <c r="F30" s="88"/>
      <c r="G30" s="89"/>
      <c r="H30" s="89"/>
      <c r="I30" s="90"/>
      <c r="J30" s="91"/>
      <c r="K30" s="92"/>
      <c r="L30" s="93"/>
      <c r="M30" s="94"/>
      <c r="N30" s="95"/>
      <c r="O30" s="267"/>
      <c r="P30" s="262"/>
      <c r="Q30" s="278"/>
      <c r="R30" s="267"/>
      <c r="S30" s="97"/>
      <c r="T30" s="98"/>
    </row>
    <row r="31" spans="1:20" ht="12" thickBot="1">
      <c r="A31" s="99" t="s">
        <v>31</v>
      </c>
      <c r="B31" s="100">
        <f>SUM(B8:B30)</f>
        <v>1161319</v>
      </c>
      <c r="C31" s="101">
        <f>SUM(C8:C30)</f>
        <v>307.2558000000001</v>
      </c>
      <c r="D31" s="102">
        <f>SUM(D8:D30)</f>
        <v>3140219</v>
      </c>
      <c r="E31" s="103"/>
      <c r="F31" s="100">
        <f>SUM(F8:F30)</f>
        <v>1418229.3457300002</v>
      </c>
      <c r="G31" s="100">
        <v>1496392</v>
      </c>
      <c r="H31" s="100">
        <v>498797</v>
      </c>
      <c r="I31" s="104">
        <f t="shared" si="8"/>
        <v>3413418.34573</v>
      </c>
      <c r="J31" s="105">
        <f t="shared" si="9"/>
        <v>108.70000932196132</v>
      </c>
      <c r="K31" s="106">
        <f t="shared" si="10"/>
        <v>273199.3457300002</v>
      </c>
      <c r="L31" s="100"/>
      <c r="M31" s="107">
        <f>I31-L31</f>
        <v>3413418.34573</v>
      </c>
      <c r="N31" s="108">
        <f>M31/B31</f>
        <v>2.9392598809887724</v>
      </c>
      <c r="O31" s="268">
        <f>SUM(O8:O30)</f>
        <v>13102</v>
      </c>
      <c r="P31" s="109">
        <f>I31+O31</f>
        <v>3426520.34573</v>
      </c>
      <c r="Q31" s="279">
        <f>SUM(Q8:Q30)</f>
        <v>3426520</v>
      </c>
      <c r="R31" s="269">
        <f>P31-D31</f>
        <v>286301.3457300002</v>
      </c>
      <c r="S31" s="110">
        <f>P31/D31*100</f>
        <v>109.11724136851602</v>
      </c>
      <c r="T31" s="111">
        <f>P31/B31</f>
        <v>2.9505418801638483</v>
      </c>
    </row>
    <row r="32" spans="7:20" ht="11.25">
      <c r="G32" s="112"/>
      <c r="H32" s="112"/>
      <c r="I32" s="112"/>
      <c r="J32" s="113"/>
      <c r="K32" s="112"/>
      <c r="L32" s="112">
        <f>SUM(L8:L30)</f>
        <v>0</v>
      </c>
      <c r="M32" s="112">
        <f>SUM(M8:M30)</f>
        <v>3413418.869471389</v>
      </c>
      <c r="P32" s="112"/>
      <c r="Q32" s="112"/>
      <c r="R32" s="112"/>
      <c r="T32" s="112"/>
    </row>
    <row r="33" spans="7:20" ht="11.25">
      <c r="G33" s="112"/>
      <c r="H33" s="112"/>
      <c r="K33" s="112"/>
      <c r="N33" s="112"/>
      <c r="P33" s="112"/>
      <c r="Q33" s="112"/>
      <c r="T33" s="112"/>
    </row>
    <row r="34" spans="4:20" ht="11.25">
      <c r="D34" s="72" t="s">
        <v>122</v>
      </c>
      <c r="K34" s="112"/>
      <c r="T34" s="112"/>
    </row>
    <row r="35" spans="4:20" ht="11.25">
      <c r="D35" s="34" t="s">
        <v>97</v>
      </c>
      <c r="M35" s="35"/>
      <c r="T35" s="112"/>
    </row>
    <row r="36" ht="11.25">
      <c r="T36" s="112"/>
    </row>
    <row r="37" spans="4:20" ht="11.25">
      <c r="D37" s="34" t="s">
        <v>108</v>
      </c>
      <c r="T37" s="112"/>
    </row>
    <row r="38" spans="4:20" ht="11.25">
      <c r="D38" s="34" t="s">
        <v>32</v>
      </c>
      <c r="E38" s="39"/>
      <c r="I38" s="114">
        <v>1496392</v>
      </c>
      <c r="J38" s="39" t="s">
        <v>33</v>
      </c>
      <c r="T38" s="112"/>
    </row>
    <row r="39" spans="4:20" ht="11.25">
      <c r="D39" s="34" t="s">
        <v>34</v>
      </c>
      <c r="E39" s="39"/>
      <c r="I39" s="114">
        <v>498797</v>
      </c>
      <c r="J39" s="39" t="s">
        <v>33</v>
      </c>
      <c r="T39" s="112"/>
    </row>
    <row r="40" spans="4:20" ht="11.25">
      <c r="D40" s="115"/>
      <c r="T40" s="112"/>
    </row>
    <row r="41" spans="9:20" ht="11.25">
      <c r="I41" s="112"/>
      <c r="O41" s="112"/>
      <c r="T41" s="112"/>
    </row>
    <row r="42" ht="11.25">
      <c r="T42" s="112"/>
    </row>
    <row r="43" spans="1:20" ht="11.25">
      <c r="A43" s="116"/>
      <c r="T43" s="112"/>
    </row>
    <row r="44" ht="11.25">
      <c r="T44" s="112"/>
    </row>
    <row r="45" ht="11.25">
      <c r="T45" s="112"/>
    </row>
    <row r="46" ht="11.25">
      <c r="T46" s="112"/>
    </row>
    <row r="47" ht="11.25">
      <c r="T47" s="112"/>
    </row>
    <row r="48" ht="11.25">
      <c r="T48" s="112"/>
    </row>
    <row r="49" ht="11.25">
      <c r="T49" s="112"/>
    </row>
    <row r="50" ht="11.25">
      <c r="T50" s="112"/>
    </row>
    <row r="51" ht="11.25">
      <c r="T51" s="112"/>
    </row>
    <row r="52" ht="11.25">
      <c r="T52" s="112"/>
    </row>
    <row r="53" ht="11.25">
      <c r="T53" s="112"/>
    </row>
    <row r="54" ht="11.25">
      <c r="T54" s="112"/>
    </row>
    <row r="55" ht="11.25">
      <c r="T55" s="112"/>
    </row>
    <row r="56" ht="11.25">
      <c r="T56" s="112"/>
    </row>
    <row r="57" ht="11.25">
      <c r="T57" s="112"/>
    </row>
    <row r="58" ht="11.25">
      <c r="T58" s="112"/>
    </row>
    <row r="59" ht="11.25">
      <c r="T59" s="112"/>
    </row>
    <row r="60" ht="11.25">
      <c r="T60" s="112"/>
    </row>
    <row r="61" ht="11.25">
      <c r="T61" s="112"/>
    </row>
    <row r="62" ht="11.25">
      <c r="T62" s="112"/>
    </row>
    <row r="63" ht="11.25">
      <c r="T63" s="112"/>
    </row>
    <row r="64" ht="11.25">
      <c r="T64" s="112"/>
    </row>
    <row r="65" ht="11.25">
      <c r="T65" s="112"/>
    </row>
    <row r="66" ht="11.25">
      <c r="T66" s="112"/>
    </row>
    <row r="67" ht="11.25">
      <c r="T67" s="112"/>
    </row>
    <row r="68" ht="11.25">
      <c r="T68" s="112"/>
    </row>
    <row r="69" ht="11.25">
      <c r="T69" s="112"/>
    </row>
    <row r="70" ht="11.25">
      <c r="T70" s="112"/>
    </row>
    <row r="71" ht="11.25">
      <c r="T71" s="112"/>
    </row>
    <row r="72" ht="11.25">
      <c r="T72" s="112"/>
    </row>
    <row r="73" ht="11.25">
      <c r="T73" s="112"/>
    </row>
    <row r="74" ht="11.25">
      <c r="T74" s="112"/>
    </row>
    <row r="75" ht="11.25">
      <c r="T75" s="112"/>
    </row>
    <row r="76" ht="11.25">
      <c r="T76" s="112"/>
    </row>
    <row r="77" ht="11.25">
      <c r="T77" s="112"/>
    </row>
    <row r="78" ht="11.25">
      <c r="T78" s="112"/>
    </row>
    <row r="79" ht="11.25">
      <c r="T79" s="112"/>
    </row>
    <row r="80" ht="11.25">
      <c r="T80" s="112"/>
    </row>
    <row r="81" ht="11.25">
      <c r="T81" s="112"/>
    </row>
    <row r="82" ht="11.25">
      <c r="T82" s="112"/>
    </row>
    <row r="83" ht="11.25">
      <c r="T83" s="112"/>
    </row>
    <row r="84" ht="11.25">
      <c r="T84" s="112"/>
    </row>
    <row r="85" ht="11.25">
      <c r="T85" s="112"/>
    </row>
    <row r="86" ht="11.25">
      <c r="T86" s="112"/>
    </row>
    <row r="87" ht="11.25">
      <c r="T87" s="112"/>
    </row>
    <row r="88" ht="11.25">
      <c r="T88" s="112"/>
    </row>
    <row r="89" ht="11.25">
      <c r="T89" s="112"/>
    </row>
  </sheetData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85"/>
  <sheetViews>
    <sheetView workbookViewId="0" topLeftCell="A1">
      <selection activeCell="AD3" sqref="AD3"/>
    </sheetView>
  </sheetViews>
  <sheetFormatPr defaultColWidth="9.00390625" defaultRowHeight="12.75"/>
  <cols>
    <col min="1" max="1" width="13.875" style="34" customWidth="1"/>
    <col min="2" max="2" width="8.625" style="34" hidden="1" customWidth="1"/>
    <col min="3" max="3" width="8.75390625" style="34" hidden="1" customWidth="1"/>
    <col min="4" max="4" width="9.25390625" style="34" hidden="1" customWidth="1"/>
    <col min="5" max="5" width="10.375" style="34" hidden="1" customWidth="1"/>
    <col min="6" max="6" width="8.875" style="34" hidden="1" customWidth="1"/>
    <col min="7" max="7" width="6.875" style="34" hidden="1" customWidth="1"/>
    <col min="8" max="8" width="1.875" style="34" hidden="1" customWidth="1"/>
    <col min="9" max="9" width="1.00390625" style="34" hidden="1" customWidth="1"/>
    <col min="10" max="10" width="9.875" style="34" customWidth="1"/>
    <col min="11" max="17" width="9.25390625" style="34" customWidth="1"/>
    <col min="18" max="18" width="8.25390625" style="34" hidden="1" customWidth="1"/>
    <col min="19" max="19" width="10.25390625" style="34" hidden="1" customWidth="1"/>
    <col min="20" max="20" width="6.875" style="34" customWidth="1"/>
    <col min="21" max="21" width="7.375" style="34" customWidth="1"/>
    <col min="22" max="22" width="7.625" style="34" hidden="1" customWidth="1"/>
    <col min="23" max="23" width="8.625" style="34" hidden="1" customWidth="1"/>
    <col min="24" max="24" width="7.75390625" style="34" customWidth="1"/>
    <col min="25" max="25" width="8.00390625" style="34" customWidth="1"/>
    <col min="26" max="26" width="11.875" style="34" customWidth="1"/>
    <col min="27" max="27" width="6.875" style="34" customWidth="1"/>
    <col min="28" max="28" width="8.25390625" style="34" customWidth="1"/>
    <col min="29" max="29" width="7.875" style="34" customWidth="1"/>
    <col min="30" max="16384" width="9.125" style="34" customWidth="1"/>
  </cols>
  <sheetData>
    <row r="3" spans="1:25" ht="15">
      <c r="A3" s="117"/>
      <c r="Y3" s="117"/>
    </row>
    <row r="4" spans="1:10" ht="15.75" customHeight="1">
      <c r="A4" s="1"/>
      <c r="I4" s="1"/>
      <c r="J4" s="38" t="s">
        <v>136</v>
      </c>
    </row>
    <row r="5" spans="1:10" ht="15.75" customHeight="1">
      <c r="A5" s="1"/>
      <c r="I5" s="38"/>
      <c r="J5" s="38"/>
    </row>
    <row r="6" spans="1:2" ht="12" thickBot="1">
      <c r="A6" s="118"/>
      <c r="B6" s="39"/>
    </row>
    <row r="7" spans="2:29" ht="12" thickBot="1">
      <c r="B7" s="119" t="s">
        <v>35</v>
      </c>
      <c r="C7" s="120"/>
      <c r="D7" s="120"/>
      <c r="E7" s="120"/>
      <c r="F7" s="120"/>
      <c r="G7" s="121"/>
      <c r="K7" s="122" t="s">
        <v>105</v>
      </c>
      <c r="L7" s="123"/>
      <c r="M7" s="124"/>
      <c r="N7" s="124"/>
      <c r="O7" s="124"/>
      <c r="P7" s="124"/>
      <c r="Q7" s="125"/>
      <c r="AA7" s="44"/>
      <c r="AC7" s="44" t="s">
        <v>1</v>
      </c>
    </row>
    <row r="8" spans="1:29" ht="78.75" customHeight="1" thickBot="1">
      <c r="A8" s="45" t="s">
        <v>2</v>
      </c>
      <c r="B8" s="45" t="s">
        <v>130</v>
      </c>
      <c r="C8" s="45" t="s">
        <v>36</v>
      </c>
      <c r="D8" s="45" t="s">
        <v>131</v>
      </c>
      <c r="E8" s="6" t="s">
        <v>111</v>
      </c>
      <c r="F8" s="6" t="s">
        <v>106</v>
      </c>
      <c r="G8" s="6" t="s">
        <v>37</v>
      </c>
      <c r="I8" s="4" t="s">
        <v>38</v>
      </c>
      <c r="J8" s="126" t="s">
        <v>104</v>
      </c>
      <c r="K8" s="127" t="s">
        <v>39</v>
      </c>
      <c r="L8" s="128" t="s">
        <v>40</v>
      </c>
      <c r="M8" s="128" t="s">
        <v>41</v>
      </c>
      <c r="N8" s="128" t="s">
        <v>42</v>
      </c>
      <c r="O8" s="128" t="s">
        <v>43</v>
      </c>
      <c r="P8" s="128" t="s">
        <v>44</v>
      </c>
      <c r="Q8" s="129" t="s">
        <v>98</v>
      </c>
      <c r="R8" s="4" t="s">
        <v>45</v>
      </c>
      <c r="S8" s="6" t="s">
        <v>46</v>
      </c>
      <c r="T8" s="6" t="s">
        <v>112</v>
      </c>
      <c r="U8" s="6" t="s">
        <v>100</v>
      </c>
      <c r="V8" s="49" t="s">
        <v>113</v>
      </c>
      <c r="W8" s="48" t="s">
        <v>101</v>
      </c>
      <c r="X8" s="45" t="s">
        <v>117</v>
      </c>
      <c r="Y8" s="45" t="s">
        <v>114</v>
      </c>
      <c r="Z8" s="130" t="s">
        <v>119</v>
      </c>
      <c r="AA8" s="6" t="s">
        <v>115</v>
      </c>
      <c r="AB8" s="6" t="s">
        <v>112</v>
      </c>
      <c r="AC8" s="6" t="s">
        <v>116</v>
      </c>
    </row>
    <row r="9" spans="2:29" ht="12" thickBot="1">
      <c r="B9" s="50"/>
      <c r="I9" s="131">
        <v>1</v>
      </c>
      <c r="J9" s="131">
        <v>1</v>
      </c>
      <c r="K9" s="50">
        <v>2</v>
      </c>
      <c r="L9" s="50">
        <v>3</v>
      </c>
      <c r="M9" s="50">
        <v>4</v>
      </c>
      <c r="N9" s="50">
        <v>5</v>
      </c>
      <c r="O9" s="50">
        <v>6</v>
      </c>
      <c r="P9" s="50">
        <v>7</v>
      </c>
      <c r="Q9" s="50">
        <v>8</v>
      </c>
      <c r="R9" s="131"/>
      <c r="S9" s="50"/>
      <c r="T9" s="50">
        <v>9</v>
      </c>
      <c r="U9" s="52">
        <v>10</v>
      </c>
      <c r="V9" s="52">
        <v>11</v>
      </c>
      <c r="W9" s="52">
        <v>12</v>
      </c>
      <c r="X9" s="52">
        <v>11</v>
      </c>
      <c r="Y9" s="52">
        <v>12</v>
      </c>
      <c r="Z9" s="50">
        <v>13</v>
      </c>
      <c r="AA9" s="50">
        <v>14</v>
      </c>
      <c r="AB9" s="50">
        <v>15</v>
      </c>
      <c r="AC9" s="50">
        <v>16</v>
      </c>
    </row>
    <row r="10" spans="1:29" ht="12" thickBot="1">
      <c r="A10" s="55" t="s">
        <v>47</v>
      </c>
      <c r="B10" s="73">
        <v>3588</v>
      </c>
      <c r="C10" s="70">
        <v>6.8344</v>
      </c>
      <c r="D10" s="73">
        <v>223</v>
      </c>
      <c r="E10" s="73">
        <v>117024</v>
      </c>
      <c r="F10" s="75">
        <v>20.143700000000003</v>
      </c>
      <c r="G10" s="132"/>
      <c r="H10" s="72"/>
      <c r="I10" s="133">
        <v>4320</v>
      </c>
      <c r="J10" s="134">
        <v>8266</v>
      </c>
      <c r="K10" s="59">
        <f>$K$46/$B$46*B10</f>
        <v>3782.7735869723965</v>
      </c>
      <c r="L10" s="59">
        <f>$L$46/$C$46*C10</f>
        <v>1566.9414325521516</v>
      </c>
      <c r="M10" s="59">
        <f>$M$46/$D$46*D10</f>
        <v>1377.9185747913546</v>
      </c>
      <c r="N10" s="59">
        <f>$N$46/$E$46*E10</f>
        <v>740.8982514363796</v>
      </c>
      <c r="O10" s="59">
        <f>$O$46/$F$46*F10</f>
        <v>1254.682468874499</v>
      </c>
      <c r="P10" s="59">
        <f>$P$46/$G$46*G10</f>
        <v>0</v>
      </c>
      <c r="Q10" s="60">
        <f aca="true" t="shared" si="0" ref="Q10:Q44">SUM(K10:P10)</f>
        <v>8723.21431462678</v>
      </c>
      <c r="R10" s="135">
        <v>4063</v>
      </c>
      <c r="S10" s="59">
        <f aca="true" t="shared" si="1" ref="S10:S46">Q10</f>
        <v>8723.21431462678</v>
      </c>
      <c r="T10" s="65">
        <f>Q10/J10*100</f>
        <v>105.53126439180718</v>
      </c>
      <c r="U10" s="136">
        <f>Q10-J10</f>
        <v>457.21431462678083</v>
      </c>
      <c r="V10" s="59"/>
      <c r="W10" s="64">
        <f aca="true" t="shared" si="2" ref="W10:W44">Q10-V10</f>
        <v>8723.21431462678</v>
      </c>
      <c r="X10" s="65">
        <f aca="true" t="shared" si="3" ref="X10:X44">W10/B10</f>
        <v>2.431219151233774</v>
      </c>
      <c r="Y10" s="66"/>
      <c r="Z10" s="262">
        <f>Q10+Y10</f>
        <v>8723.21431462678</v>
      </c>
      <c r="AA10" s="260">
        <f aca="true" t="shared" si="4" ref="AA10:AA44">Z10-J10</f>
        <v>457.21431462678083</v>
      </c>
      <c r="AB10" s="65">
        <f aca="true" t="shared" si="5" ref="AB10:AB44">Z10/J10*100</f>
        <v>105.53126439180718</v>
      </c>
      <c r="AC10" s="137">
        <f aca="true" t="shared" si="6" ref="AC10:AC44">Z10/B10</f>
        <v>2.431219151233774</v>
      </c>
    </row>
    <row r="11" spans="1:29" ht="12" thickBot="1">
      <c r="A11" s="69" t="s">
        <v>48</v>
      </c>
      <c r="B11" s="73">
        <v>484</v>
      </c>
      <c r="C11" s="70">
        <v>2.7739</v>
      </c>
      <c r="D11" s="73">
        <v>0</v>
      </c>
      <c r="E11" s="73">
        <v>34205</v>
      </c>
      <c r="F11" s="75">
        <v>6.12</v>
      </c>
      <c r="G11" s="132">
        <v>1</v>
      </c>
      <c r="H11" s="72"/>
      <c r="I11" s="133">
        <v>1154</v>
      </c>
      <c r="J11" s="138">
        <v>1697</v>
      </c>
      <c r="K11" s="73">
        <f aca="true" t="shared" si="7" ref="K11:K44">$K$46/$B$46*B11</f>
        <v>510.27380604644367</v>
      </c>
      <c r="L11" s="73">
        <f aca="true" t="shared" si="8" ref="L11:L44">$L$46/$C$46*C11</f>
        <v>635.9795797372723</v>
      </c>
      <c r="M11" s="73">
        <f aca="true" t="shared" si="9" ref="M11:M44">M$46/D$46*D11</f>
        <v>0</v>
      </c>
      <c r="N11" s="73">
        <f aca="true" t="shared" si="10" ref="N11:N44">$N$46/$E$46*E11</f>
        <v>216.5574983796603</v>
      </c>
      <c r="O11" s="73">
        <f aca="true" t="shared" si="11" ref="O11:O44">$O$46/$F$46*F11</f>
        <v>381.19395689530387</v>
      </c>
      <c r="P11" s="73">
        <f aca="true" t="shared" si="12" ref="P11:P44">$P$46/$G$46*G11</f>
        <v>484.46308724832204</v>
      </c>
      <c r="Q11" s="139">
        <f t="shared" si="0"/>
        <v>2228.4679283070022</v>
      </c>
      <c r="R11" s="140">
        <v>1140</v>
      </c>
      <c r="S11" s="141">
        <f t="shared" si="1"/>
        <v>2228.4679283070022</v>
      </c>
      <c r="T11" s="79">
        <f aca="true" t="shared" si="13" ref="T11:T46">Q11/J11*100</f>
        <v>131.318086523689</v>
      </c>
      <c r="U11" s="142">
        <f aca="true" t="shared" si="14" ref="U11:U44">Q11-J11</f>
        <v>531.4679283070022</v>
      </c>
      <c r="V11" s="73"/>
      <c r="W11" s="78">
        <f t="shared" si="2"/>
        <v>2228.4679283070022</v>
      </c>
      <c r="X11" s="79">
        <f t="shared" si="3"/>
        <v>4.6042725791466985</v>
      </c>
      <c r="Y11" s="80"/>
      <c r="Z11" s="262">
        <f aca="true" t="shared" si="15" ref="Z11:Z44">Q11+Y11</f>
        <v>2228.4679283070022</v>
      </c>
      <c r="AA11" s="258">
        <f t="shared" si="4"/>
        <v>531.4679283070022</v>
      </c>
      <c r="AB11" s="79">
        <f t="shared" si="5"/>
        <v>131.318086523689</v>
      </c>
      <c r="AC11" s="143">
        <f t="shared" si="6"/>
        <v>4.6042725791466985</v>
      </c>
    </row>
    <row r="12" spans="1:29" ht="12" thickBot="1">
      <c r="A12" s="69" t="s">
        <v>49</v>
      </c>
      <c r="B12" s="73">
        <v>987</v>
      </c>
      <c r="C12" s="70">
        <v>3.3798</v>
      </c>
      <c r="D12" s="73">
        <v>0</v>
      </c>
      <c r="E12" s="73">
        <v>34261</v>
      </c>
      <c r="F12" s="75">
        <v>4.42</v>
      </c>
      <c r="G12" s="132">
        <v>1</v>
      </c>
      <c r="H12" s="72"/>
      <c r="I12" s="133">
        <v>2501</v>
      </c>
      <c r="J12" s="138">
        <v>2452</v>
      </c>
      <c r="K12" s="73">
        <f t="shared" si="7"/>
        <v>1040.57902183438</v>
      </c>
      <c r="L12" s="73">
        <f t="shared" si="8"/>
        <v>774.8959167944167</v>
      </c>
      <c r="M12" s="73">
        <f t="shared" si="9"/>
        <v>0</v>
      </c>
      <c r="N12" s="73">
        <f t="shared" si="10"/>
        <v>216.9120436189312</v>
      </c>
      <c r="O12" s="73">
        <f t="shared" si="11"/>
        <v>275.30674664660836</v>
      </c>
      <c r="P12" s="73">
        <f t="shared" si="12"/>
        <v>484.46308724832204</v>
      </c>
      <c r="Q12" s="74">
        <f t="shared" si="0"/>
        <v>2792.1568161426585</v>
      </c>
      <c r="R12" s="80">
        <v>2472</v>
      </c>
      <c r="S12" s="73">
        <f t="shared" si="1"/>
        <v>2792.1568161426585</v>
      </c>
      <c r="T12" s="79">
        <f t="shared" si="13"/>
        <v>113.87262708575278</v>
      </c>
      <c r="U12" s="142">
        <f t="shared" si="14"/>
        <v>340.1568161426585</v>
      </c>
      <c r="V12" s="73"/>
      <c r="W12" s="78">
        <f t="shared" si="2"/>
        <v>2792.1568161426585</v>
      </c>
      <c r="X12" s="79">
        <f t="shared" si="3"/>
        <v>2.82893294442012</v>
      </c>
      <c r="Y12" s="80"/>
      <c r="Z12" s="262">
        <f t="shared" si="15"/>
        <v>2792.1568161426585</v>
      </c>
      <c r="AA12" s="258">
        <f t="shared" si="4"/>
        <v>340.1568161426585</v>
      </c>
      <c r="AB12" s="79">
        <f t="shared" si="5"/>
        <v>113.87262708575278</v>
      </c>
      <c r="AC12" s="143">
        <f t="shared" si="6"/>
        <v>2.82893294442012</v>
      </c>
    </row>
    <row r="13" spans="1:29" ht="12" thickBot="1">
      <c r="A13" s="69" t="s">
        <v>50</v>
      </c>
      <c r="B13" s="73">
        <v>8389</v>
      </c>
      <c r="C13" s="70">
        <v>10.1836</v>
      </c>
      <c r="D13" s="73">
        <v>829</v>
      </c>
      <c r="E13" s="73">
        <v>223777</v>
      </c>
      <c r="F13" s="75">
        <v>19.7</v>
      </c>
      <c r="G13" s="132">
        <v>1</v>
      </c>
      <c r="H13" s="72"/>
      <c r="I13" s="133">
        <v>13354</v>
      </c>
      <c r="J13" s="138">
        <v>16675</v>
      </c>
      <c r="K13" s="73">
        <f t="shared" si="7"/>
        <v>8844.394543230612</v>
      </c>
      <c r="L13" s="73">
        <f t="shared" si="8"/>
        <v>2334.82160431612</v>
      </c>
      <c r="M13" s="73">
        <f t="shared" si="9"/>
        <v>5122.3968542692055</v>
      </c>
      <c r="N13" s="73">
        <f t="shared" si="10"/>
        <v>1416.769107291485</v>
      </c>
      <c r="O13" s="73">
        <f t="shared" si="11"/>
        <v>1227.045906999589</v>
      </c>
      <c r="P13" s="73">
        <f t="shared" si="12"/>
        <v>484.46308724832204</v>
      </c>
      <c r="Q13" s="74">
        <f t="shared" si="0"/>
        <v>19429.891103355334</v>
      </c>
      <c r="R13" s="80">
        <v>12148</v>
      </c>
      <c r="S13" s="73">
        <f t="shared" si="1"/>
        <v>19429.891103355334</v>
      </c>
      <c r="T13" s="79">
        <f t="shared" si="13"/>
        <v>116.52108607709346</v>
      </c>
      <c r="U13" s="142">
        <f t="shared" si="14"/>
        <v>2754.891103355334</v>
      </c>
      <c r="V13" s="73"/>
      <c r="W13" s="78">
        <f t="shared" si="2"/>
        <v>19429.891103355334</v>
      </c>
      <c r="X13" s="79">
        <f t="shared" si="3"/>
        <v>2.316115282316764</v>
      </c>
      <c r="Y13" s="80">
        <v>704</v>
      </c>
      <c r="Z13" s="262">
        <f t="shared" si="15"/>
        <v>20133.891103355334</v>
      </c>
      <c r="AA13" s="258">
        <f t="shared" si="4"/>
        <v>3458.891103355334</v>
      </c>
      <c r="AB13" s="79">
        <f t="shared" si="5"/>
        <v>120.7429751325657</v>
      </c>
      <c r="AC13" s="143">
        <f t="shared" si="6"/>
        <v>2.400034700602615</v>
      </c>
    </row>
    <row r="14" spans="1:29" ht="12" thickBot="1">
      <c r="A14" s="69" t="s">
        <v>51</v>
      </c>
      <c r="B14" s="73">
        <v>3245</v>
      </c>
      <c r="C14" s="70">
        <v>7.3794</v>
      </c>
      <c r="D14" s="73">
        <v>445</v>
      </c>
      <c r="E14" s="73">
        <v>120716</v>
      </c>
      <c r="F14" s="75">
        <v>8.26</v>
      </c>
      <c r="G14" s="132">
        <v>1</v>
      </c>
      <c r="H14" s="72"/>
      <c r="I14" s="133">
        <v>8097</v>
      </c>
      <c r="J14" s="138">
        <v>8127</v>
      </c>
      <c r="K14" s="73">
        <f t="shared" si="7"/>
        <v>3421.153926902293</v>
      </c>
      <c r="L14" s="73">
        <f t="shared" si="8"/>
        <v>1691.8950613624238</v>
      </c>
      <c r="M14" s="73">
        <f t="shared" si="9"/>
        <v>2749.658142520864</v>
      </c>
      <c r="N14" s="73">
        <f t="shared" si="10"/>
        <v>764.2729125683109</v>
      </c>
      <c r="O14" s="73">
        <f t="shared" si="11"/>
        <v>514.4872686201323</v>
      </c>
      <c r="P14" s="73">
        <f t="shared" si="12"/>
        <v>484.46308724832204</v>
      </c>
      <c r="Q14" s="74">
        <f t="shared" si="0"/>
        <v>9625.930399222345</v>
      </c>
      <c r="R14" s="80">
        <v>8002</v>
      </c>
      <c r="S14" s="73">
        <f t="shared" si="1"/>
        <v>9625.930399222345</v>
      </c>
      <c r="T14" s="79">
        <f t="shared" si="13"/>
        <v>118.44383412356767</v>
      </c>
      <c r="U14" s="142">
        <f t="shared" si="14"/>
        <v>1498.930399222345</v>
      </c>
      <c r="V14" s="73"/>
      <c r="W14" s="78">
        <f t="shared" si="2"/>
        <v>9625.930399222345</v>
      </c>
      <c r="X14" s="79">
        <f t="shared" si="3"/>
        <v>2.966388412703342</v>
      </c>
      <c r="Y14" s="80"/>
      <c r="Z14" s="262">
        <f t="shared" si="15"/>
        <v>9625.930399222345</v>
      </c>
      <c r="AA14" s="258">
        <f t="shared" si="4"/>
        <v>1498.930399222345</v>
      </c>
      <c r="AB14" s="79">
        <f t="shared" si="5"/>
        <v>118.44383412356767</v>
      </c>
      <c r="AC14" s="143">
        <f t="shared" si="6"/>
        <v>2.966388412703342</v>
      </c>
    </row>
    <row r="15" spans="1:29" ht="12" thickBot="1">
      <c r="A15" s="69" t="s">
        <v>52</v>
      </c>
      <c r="B15" s="73">
        <v>3483</v>
      </c>
      <c r="C15" s="70">
        <v>4.9893</v>
      </c>
      <c r="D15" s="73">
        <v>349</v>
      </c>
      <c r="E15" s="73">
        <v>147722</v>
      </c>
      <c r="F15" s="75">
        <v>7.58</v>
      </c>
      <c r="G15" s="132"/>
      <c r="H15" s="72"/>
      <c r="I15" s="133">
        <v>6508</v>
      </c>
      <c r="J15" s="138">
        <v>7774</v>
      </c>
      <c r="K15" s="73">
        <f t="shared" si="7"/>
        <v>3672.0736910325686</v>
      </c>
      <c r="L15" s="73">
        <f t="shared" si="8"/>
        <v>1143.9103490331925</v>
      </c>
      <c r="M15" s="73">
        <f t="shared" si="9"/>
        <v>2156.473464583779</v>
      </c>
      <c r="N15" s="73">
        <f t="shared" si="10"/>
        <v>935.2523542067001</v>
      </c>
      <c r="O15" s="73">
        <f t="shared" si="11"/>
        <v>472.1323845206541</v>
      </c>
      <c r="P15" s="73">
        <f t="shared" si="12"/>
        <v>0</v>
      </c>
      <c r="Q15" s="74">
        <f t="shared" si="0"/>
        <v>8379.842243376894</v>
      </c>
      <c r="R15" s="80">
        <v>5655</v>
      </c>
      <c r="S15" s="73">
        <f t="shared" si="1"/>
        <v>8379.842243376894</v>
      </c>
      <c r="T15" s="79">
        <f t="shared" si="13"/>
        <v>107.7931855335335</v>
      </c>
      <c r="U15" s="142">
        <f t="shared" si="14"/>
        <v>605.8422433768937</v>
      </c>
      <c r="V15" s="73"/>
      <c r="W15" s="78">
        <f t="shared" si="2"/>
        <v>8379.842243376894</v>
      </c>
      <c r="X15" s="79">
        <f t="shared" si="3"/>
        <v>2.4059265700192056</v>
      </c>
      <c r="Y15" s="80"/>
      <c r="Z15" s="262">
        <f t="shared" si="15"/>
        <v>8379.842243376894</v>
      </c>
      <c r="AA15" s="258">
        <f t="shared" si="4"/>
        <v>605.8422433768937</v>
      </c>
      <c r="AB15" s="79">
        <f t="shared" si="5"/>
        <v>107.7931855335335</v>
      </c>
      <c r="AC15" s="143">
        <f t="shared" si="6"/>
        <v>2.4059265700192056</v>
      </c>
    </row>
    <row r="16" spans="1:29" ht="12" thickBot="1">
      <c r="A16" s="69" t="s">
        <v>53</v>
      </c>
      <c r="B16" s="73">
        <v>1838</v>
      </c>
      <c r="C16" s="70">
        <v>4.6604</v>
      </c>
      <c r="D16" s="73">
        <v>138</v>
      </c>
      <c r="E16" s="73">
        <v>58882</v>
      </c>
      <c r="F16" s="75">
        <v>3.78</v>
      </c>
      <c r="G16" s="132">
        <v>1.8</v>
      </c>
      <c r="H16" s="72"/>
      <c r="I16" s="133">
        <v>3112</v>
      </c>
      <c r="J16" s="138">
        <v>4066</v>
      </c>
      <c r="K16" s="73">
        <f t="shared" si="7"/>
        <v>1937.775321308602</v>
      </c>
      <c r="L16" s="73">
        <f t="shared" si="8"/>
        <v>1068.502553591544</v>
      </c>
      <c r="M16" s="73">
        <f t="shared" si="9"/>
        <v>852.7029745345602</v>
      </c>
      <c r="N16" s="73">
        <f t="shared" si="10"/>
        <v>372.79165676337254</v>
      </c>
      <c r="O16" s="73">
        <f t="shared" si="11"/>
        <v>235.44332631768768</v>
      </c>
      <c r="P16" s="73">
        <f t="shared" si="12"/>
        <v>872.0335570469797</v>
      </c>
      <c r="Q16" s="74">
        <f t="shared" si="0"/>
        <v>5339.249389562747</v>
      </c>
      <c r="R16" s="80">
        <v>3075</v>
      </c>
      <c r="S16" s="73">
        <f t="shared" si="1"/>
        <v>5339.249389562747</v>
      </c>
      <c r="T16" s="79">
        <f t="shared" si="13"/>
        <v>131.31454475068242</v>
      </c>
      <c r="U16" s="142">
        <f t="shared" si="14"/>
        <v>1273.2493895627467</v>
      </c>
      <c r="V16" s="73"/>
      <c r="W16" s="78">
        <f t="shared" si="2"/>
        <v>5339.249389562747</v>
      </c>
      <c r="X16" s="79">
        <f t="shared" si="3"/>
        <v>2.904923498129895</v>
      </c>
      <c r="Y16" s="80"/>
      <c r="Z16" s="262">
        <f t="shared" si="15"/>
        <v>5339.249389562747</v>
      </c>
      <c r="AA16" s="258">
        <f t="shared" si="4"/>
        <v>1273.2493895627467</v>
      </c>
      <c r="AB16" s="79">
        <f t="shared" si="5"/>
        <v>131.31454475068242</v>
      </c>
      <c r="AC16" s="143">
        <f t="shared" si="6"/>
        <v>2.904923498129895</v>
      </c>
    </row>
    <row r="17" spans="1:29" ht="12" thickBot="1">
      <c r="A17" s="69" t="s">
        <v>54</v>
      </c>
      <c r="B17" s="73">
        <v>2239</v>
      </c>
      <c r="C17" s="70">
        <v>5.7591</v>
      </c>
      <c r="D17" s="73">
        <v>274</v>
      </c>
      <c r="E17" s="73">
        <v>127179</v>
      </c>
      <c r="F17" s="75">
        <v>33.1</v>
      </c>
      <c r="G17" s="132"/>
      <c r="H17" s="72"/>
      <c r="I17" s="133">
        <v>6141</v>
      </c>
      <c r="J17" s="138">
        <v>6928</v>
      </c>
      <c r="K17" s="73">
        <f t="shared" si="7"/>
        <v>2360.5434953264203</v>
      </c>
      <c r="L17" s="73">
        <f t="shared" si="8"/>
        <v>1320.404483818784</v>
      </c>
      <c r="M17" s="73">
        <f t="shared" si="9"/>
        <v>1693.047934945431</v>
      </c>
      <c r="N17" s="73">
        <f t="shared" si="10"/>
        <v>805.1912318791643</v>
      </c>
      <c r="O17" s="73">
        <f t="shared" si="11"/>
        <v>2061.6862701363657</v>
      </c>
      <c r="P17" s="73">
        <f t="shared" si="12"/>
        <v>0</v>
      </c>
      <c r="Q17" s="74">
        <f t="shared" si="0"/>
        <v>8240.873416106166</v>
      </c>
      <c r="R17" s="80">
        <v>6069</v>
      </c>
      <c r="S17" s="73">
        <f t="shared" si="1"/>
        <v>8240.873416106166</v>
      </c>
      <c r="T17" s="79">
        <f t="shared" si="13"/>
        <v>118.95025138721371</v>
      </c>
      <c r="U17" s="142">
        <f t="shared" si="14"/>
        <v>1312.8734161061657</v>
      </c>
      <c r="V17" s="73"/>
      <c r="W17" s="78">
        <f t="shared" si="2"/>
        <v>8240.873416106166</v>
      </c>
      <c r="X17" s="79">
        <f t="shared" si="3"/>
        <v>3.680604473473053</v>
      </c>
      <c r="Y17" s="80"/>
      <c r="Z17" s="262">
        <f t="shared" si="15"/>
        <v>8240.873416106166</v>
      </c>
      <c r="AA17" s="258">
        <f t="shared" si="4"/>
        <v>1312.8734161061657</v>
      </c>
      <c r="AB17" s="79">
        <f t="shared" si="5"/>
        <v>118.95025138721371</v>
      </c>
      <c r="AC17" s="143">
        <f t="shared" si="6"/>
        <v>3.680604473473053</v>
      </c>
    </row>
    <row r="18" spans="1:29" ht="12" thickBot="1">
      <c r="A18" s="69" t="s">
        <v>55</v>
      </c>
      <c r="B18" s="73">
        <v>2989</v>
      </c>
      <c r="C18" s="70">
        <v>8.6009</v>
      </c>
      <c r="D18" s="73">
        <v>379</v>
      </c>
      <c r="E18" s="73">
        <v>133715</v>
      </c>
      <c r="F18" s="75">
        <v>34.74</v>
      </c>
      <c r="G18" s="132">
        <v>1</v>
      </c>
      <c r="H18" s="72"/>
      <c r="I18" s="133">
        <v>4862</v>
      </c>
      <c r="J18" s="138">
        <v>7558</v>
      </c>
      <c r="K18" s="73">
        <f t="shared" si="7"/>
        <v>3151.2570377537604</v>
      </c>
      <c r="L18" s="73">
        <f t="shared" si="8"/>
        <v>1971.951680796822</v>
      </c>
      <c r="M18" s="73">
        <f t="shared" si="9"/>
        <v>2341.843676439118</v>
      </c>
      <c r="N18" s="73">
        <f t="shared" si="10"/>
        <v>846.5717262340675</v>
      </c>
      <c r="O18" s="73">
        <f t="shared" si="11"/>
        <v>2163.836284729225</v>
      </c>
      <c r="P18" s="73">
        <f t="shared" si="12"/>
        <v>484.46308724832204</v>
      </c>
      <c r="Q18" s="74">
        <f t="shared" si="0"/>
        <v>10959.923493201313</v>
      </c>
      <c r="R18" s="80">
        <v>4306</v>
      </c>
      <c r="S18" s="73">
        <f t="shared" si="1"/>
        <v>10959.923493201313</v>
      </c>
      <c r="T18" s="79">
        <f t="shared" si="13"/>
        <v>145.01089564966014</v>
      </c>
      <c r="U18" s="142">
        <f t="shared" si="14"/>
        <v>3401.9234932013132</v>
      </c>
      <c r="V18" s="73"/>
      <c r="W18" s="78">
        <f t="shared" si="2"/>
        <v>10959.923493201313</v>
      </c>
      <c r="X18" s="79">
        <f t="shared" si="3"/>
        <v>3.666752590565846</v>
      </c>
      <c r="Y18" s="80"/>
      <c r="Z18" s="262">
        <f t="shared" si="15"/>
        <v>10959.923493201313</v>
      </c>
      <c r="AA18" s="258">
        <f t="shared" si="4"/>
        <v>3401.9234932013132</v>
      </c>
      <c r="AB18" s="79">
        <f t="shared" si="5"/>
        <v>145.01089564966014</v>
      </c>
      <c r="AC18" s="143">
        <f t="shared" si="6"/>
        <v>3.666752590565846</v>
      </c>
    </row>
    <row r="19" spans="1:29" ht="12" thickBot="1">
      <c r="A19" s="69" t="s">
        <v>56</v>
      </c>
      <c r="B19" s="73">
        <v>3090</v>
      </c>
      <c r="C19" s="70">
        <v>5.8966</v>
      </c>
      <c r="D19" s="73">
        <v>564</v>
      </c>
      <c r="E19" s="73">
        <v>262713</v>
      </c>
      <c r="F19" s="75">
        <v>44</v>
      </c>
      <c r="G19" s="132">
        <v>1</v>
      </c>
      <c r="H19" s="72"/>
      <c r="I19" s="133">
        <v>18373</v>
      </c>
      <c r="J19" s="138">
        <v>13856</v>
      </c>
      <c r="K19" s="73">
        <f t="shared" si="7"/>
        <v>3257.7397948006424</v>
      </c>
      <c r="L19" s="73">
        <f t="shared" si="8"/>
        <v>1351.9294819131187</v>
      </c>
      <c r="M19" s="73">
        <f t="shared" si="9"/>
        <v>3484.9599828803766</v>
      </c>
      <c r="N19" s="73">
        <f t="shared" si="10"/>
        <v>1663.279347224549</v>
      </c>
      <c r="O19" s="73">
        <f t="shared" si="11"/>
        <v>2740.610147613296</v>
      </c>
      <c r="P19" s="73">
        <f t="shared" si="12"/>
        <v>484.46308724832204</v>
      </c>
      <c r="Q19" s="74">
        <f t="shared" si="0"/>
        <v>12982.981841680303</v>
      </c>
      <c r="R19" s="80">
        <v>18157</v>
      </c>
      <c r="S19" s="73">
        <f t="shared" si="1"/>
        <v>12982.981841680303</v>
      </c>
      <c r="T19" s="79">
        <f t="shared" si="13"/>
        <v>93.69934931928626</v>
      </c>
      <c r="U19" s="142">
        <f t="shared" si="14"/>
        <v>-873.0181583196972</v>
      </c>
      <c r="V19" s="73"/>
      <c r="W19" s="78">
        <f t="shared" si="2"/>
        <v>12982.981841680303</v>
      </c>
      <c r="X19" s="79">
        <f t="shared" si="3"/>
        <v>4.20161224649848</v>
      </c>
      <c r="Y19" s="80"/>
      <c r="Z19" s="262">
        <f t="shared" si="15"/>
        <v>12982.981841680303</v>
      </c>
      <c r="AA19" s="258">
        <f t="shared" si="4"/>
        <v>-873.0181583196972</v>
      </c>
      <c r="AB19" s="79">
        <f t="shared" si="5"/>
        <v>93.69934931928626</v>
      </c>
      <c r="AC19" s="143">
        <f t="shared" si="6"/>
        <v>4.20161224649848</v>
      </c>
    </row>
    <row r="20" spans="1:29" ht="12" thickBot="1">
      <c r="A20" s="69" t="s">
        <v>57</v>
      </c>
      <c r="B20" s="73">
        <v>1287</v>
      </c>
      <c r="C20" s="70">
        <v>3.7557</v>
      </c>
      <c r="D20" s="73">
        <v>129</v>
      </c>
      <c r="E20" s="73">
        <v>64866</v>
      </c>
      <c r="F20" s="75">
        <v>5.9</v>
      </c>
      <c r="G20" s="132">
        <v>1</v>
      </c>
      <c r="H20" s="72"/>
      <c r="I20" s="133">
        <v>2367</v>
      </c>
      <c r="J20" s="138">
        <v>3147</v>
      </c>
      <c r="K20" s="73">
        <f t="shared" si="7"/>
        <v>1356.864438805316</v>
      </c>
      <c r="L20" s="73">
        <f t="shared" si="8"/>
        <v>861.0795297664924</v>
      </c>
      <c r="M20" s="73">
        <f t="shared" si="9"/>
        <v>797.0919109779585</v>
      </c>
      <c r="N20" s="73">
        <f t="shared" si="10"/>
        <v>410.6773480454625</v>
      </c>
      <c r="O20" s="73">
        <f t="shared" si="11"/>
        <v>367.4909061572374</v>
      </c>
      <c r="P20" s="73">
        <f t="shared" si="12"/>
        <v>484.46308724832204</v>
      </c>
      <c r="Q20" s="74">
        <f t="shared" si="0"/>
        <v>4277.667221000789</v>
      </c>
      <c r="R20" s="80">
        <v>2235</v>
      </c>
      <c r="S20" s="73">
        <f t="shared" si="1"/>
        <v>4277.667221000789</v>
      </c>
      <c r="T20" s="79">
        <f t="shared" si="13"/>
        <v>135.92841503021256</v>
      </c>
      <c r="U20" s="142">
        <f t="shared" si="14"/>
        <v>1130.6672210007891</v>
      </c>
      <c r="V20" s="73"/>
      <c r="W20" s="78">
        <f t="shared" si="2"/>
        <v>4277.667221000789</v>
      </c>
      <c r="X20" s="79">
        <f t="shared" si="3"/>
        <v>3.3237507544683678</v>
      </c>
      <c r="Y20" s="80"/>
      <c r="Z20" s="262">
        <f t="shared" si="15"/>
        <v>4277.667221000789</v>
      </c>
      <c r="AA20" s="258">
        <f t="shared" si="4"/>
        <v>1130.6672210007891</v>
      </c>
      <c r="AB20" s="79">
        <f t="shared" si="5"/>
        <v>135.92841503021256</v>
      </c>
      <c r="AC20" s="143">
        <f t="shared" si="6"/>
        <v>3.3237507544683678</v>
      </c>
    </row>
    <row r="21" spans="1:29" ht="12" thickBot="1">
      <c r="A21" s="69" t="s">
        <v>58</v>
      </c>
      <c r="B21" s="73">
        <v>2960</v>
      </c>
      <c r="C21" s="70">
        <v>6.4982</v>
      </c>
      <c r="D21" s="73">
        <v>314</v>
      </c>
      <c r="E21" s="73">
        <v>128486</v>
      </c>
      <c r="F21" s="75">
        <v>26.6</v>
      </c>
      <c r="G21" s="132">
        <v>1.8</v>
      </c>
      <c r="H21" s="72"/>
      <c r="I21" s="133">
        <v>5151</v>
      </c>
      <c r="J21" s="138">
        <v>7197</v>
      </c>
      <c r="K21" s="73">
        <f t="shared" si="7"/>
        <v>3120.682780779903</v>
      </c>
      <c r="L21" s="73">
        <f t="shared" si="8"/>
        <v>1489.8599463025857</v>
      </c>
      <c r="M21" s="73">
        <f t="shared" si="9"/>
        <v>1940.2082174192167</v>
      </c>
      <c r="N21" s="73">
        <f t="shared" si="10"/>
        <v>813.4660645171475</v>
      </c>
      <c r="O21" s="73">
        <f t="shared" si="11"/>
        <v>1656.8234074207653</v>
      </c>
      <c r="P21" s="73">
        <f t="shared" si="12"/>
        <v>872.0335570469797</v>
      </c>
      <c r="Q21" s="74">
        <f t="shared" si="0"/>
        <v>9893.073973486598</v>
      </c>
      <c r="R21" s="80">
        <v>4470</v>
      </c>
      <c r="S21" s="73">
        <f t="shared" si="1"/>
        <v>9893.073973486598</v>
      </c>
      <c r="T21" s="79">
        <f t="shared" si="13"/>
        <v>137.46108063757953</v>
      </c>
      <c r="U21" s="142">
        <f t="shared" si="14"/>
        <v>2696.0739734865983</v>
      </c>
      <c r="V21" s="73"/>
      <c r="W21" s="78">
        <f t="shared" si="2"/>
        <v>9893.073973486598</v>
      </c>
      <c r="X21" s="79">
        <f t="shared" si="3"/>
        <v>3.3422547207724995</v>
      </c>
      <c r="Y21" s="80"/>
      <c r="Z21" s="262">
        <f t="shared" si="15"/>
        <v>9893.073973486598</v>
      </c>
      <c r="AA21" s="258">
        <f t="shared" si="4"/>
        <v>2696.0739734865983</v>
      </c>
      <c r="AB21" s="79">
        <f t="shared" si="5"/>
        <v>137.46108063757953</v>
      </c>
      <c r="AC21" s="143">
        <f t="shared" si="6"/>
        <v>3.3422547207724995</v>
      </c>
    </row>
    <row r="22" spans="1:29" ht="12" thickBot="1">
      <c r="A22" s="69" t="s">
        <v>59</v>
      </c>
      <c r="B22" s="73">
        <v>311</v>
      </c>
      <c r="C22" s="70">
        <v>4.9591</v>
      </c>
      <c r="D22" s="73">
        <v>0</v>
      </c>
      <c r="E22" s="73">
        <v>35389</v>
      </c>
      <c r="F22" s="75">
        <v>12</v>
      </c>
      <c r="G22" s="132"/>
      <c r="H22" s="72"/>
      <c r="I22" s="133">
        <v>953</v>
      </c>
      <c r="J22" s="138">
        <v>1815</v>
      </c>
      <c r="K22" s="73">
        <f t="shared" si="7"/>
        <v>327.88254892653714</v>
      </c>
      <c r="L22" s="73">
        <f t="shared" si="8"/>
        <v>1136.9863130881095</v>
      </c>
      <c r="M22" s="73">
        <f t="shared" si="9"/>
        <v>0</v>
      </c>
      <c r="N22" s="73">
        <f t="shared" si="10"/>
        <v>224.05359772424495</v>
      </c>
      <c r="O22" s="73">
        <f t="shared" si="11"/>
        <v>747.4391311672625</v>
      </c>
      <c r="P22" s="73">
        <f t="shared" si="12"/>
        <v>0</v>
      </c>
      <c r="Q22" s="74">
        <f t="shared" si="0"/>
        <v>2436.361590906154</v>
      </c>
      <c r="R22" s="80">
        <v>942</v>
      </c>
      <c r="S22" s="73">
        <f t="shared" si="1"/>
        <v>2436.361590906154</v>
      </c>
      <c r="T22" s="79">
        <f t="shared" si="13"/>
        <v>134.2347983970333</v>
      </c>
      <c r="U22" s="142">
        <f t="shared" si="14"/>
        <v>621.3615909061541</v>
      </c>
      <c r="V22" s="73"/>
      <c r="W22" s="78">
        <f t="shared" si="2"/>
        <v>2436.361590906154</v>
      </c>
      <c r="X22" s="79">
        <f t="shared" si="3"/>
        <v>7.833960099376701</v>
      </c>
      <c r="Y22" s="80"/>
      <c r="Z22" s="262">
        <f t="shared" si="15"/>
        <v>2436.361590906154</v>
      </c>
      <c r="AA22" s="258">
        <f t="shared" si="4"/>
        <v>621.3615909061541</v>
      </c>
      <c r="AB22" s="79">
        <f t="shared" si="5"/>
        <v>134.2347983970333</v>
      </c>
      <c r="AC22" s="143">
        <f t="shared" si="6"/>
        <v>7.833960099376701</v>
      </c>
    </row>
    <row r="23" spans="1:29" ht="12" thickBot="1">
      <c r="A23" s="69" t="s">
        <v>60</v>
      </c>
      <c r="B23" s="73">
        <v>757</v>
      </c>
      <c r="C23" s="70">
        <v>3.435</v>
      </c>
      <c r="D23" s="73">
        <v>0</v>
      </c>
      <c r="E23" s="73">
        <v>65291</v>
      </c>
      <c r="F23" s="75">
        <v>20.4983</v>
      </c>
      <c r="G23" s="132"/>
      <c r="H23" s="72"/>
      <c r="I23" s="133">
        <v>1525</v>
      </c>
      <c r="J23" s="138">
        <v>2311</v>
      </c>
      <c r="K23" s="73">
        <f t="shared" si="7"/>
        <v>798.0935354899956</v>
      </c>
      <c r="L23" s="73">
        <f t="shared" si="8"/>
        <v>787.5517705748333</v>
      </c>
      <c r="M23" s="73">
        <f t="shared" si="9"/>
        <v>0</v>
      </c>
      <c r="N23" s="73">
        <f t="shared" si="10"/>
        <v>413.3680931649291</v>
      </c>
      <c r="O23" s="73">
        <f t="shared" si="11"/>
        <v>1276.7692952004913</v>
      </c>
      <c r="P23" s="73">
        <f t="shared" si="12"/>
        <v>0</v>
      </c>
      <c r="Q23" s="74">
        <f t="shared" si="0"/>
        <v>3275.7826944302496</v>
      </c>
      <c r="R23" s="80">
        <v>1507</v>
      </c>
      <c r="S23" s="73">
        <f t="shared" si="1"/>
        <v>3275.7826944302496</v>
      </c>
      <c r="T23" s="79">
        <f t="shared" si="13"/>
        <v>141.74741213458458</v>
      </c>
      <c r="U23" s="142">
        <f t="shared" si="14"/>
        <v>964.7826944302496</v>
      </c>
      <c r="V23" s="73"/>
      <c r="W23" s="78">
        <f t="shared" si="2"/>
        <v>3275.7826944302496</v>
      </c>
      <c r="X23" s="79">
        <f t="shared" si="3"/>
        <v>4.3273219213081235</v>
      </c>
      <c r="Y23" s="80"/>
      <c r="Z23" s="262">
        <f t="shared" si="15"/>
        <v>3275.7826944302496</v>
      </c>
      <c r="AA23" s="258">
        <f t="shared" si="4"/>
        <v>964.7826944302496</v>
      </c>
      <c r="AB23" s="79">
        <f t="shared" si="5"/>
        <v>141.74741213458458</v>
      </c>
      <c r="AC23" s="143">
        <f t="shared" si="6"/>
        <v>4.3273219213081235</v>
      </c>
    </row>
    <row r="24" spans="1:29" ht="12" thickBot="1">
      <c r="A24" s="69" t="s">
        <v>61</v>
      </c>
      <c r="B24" s="73">
        <v>7977</v>
      </c>
      <c r="C24" s="70">
        <v>8.0985</v>
      </c>
      <c r="D24" s="73">
        <v>528</v>
      </c>
      <c r="E24" s="73">
        <v>315480</v>
      </c>
      <c r="F24" s="75">
        <v>19.5</v>
      </c>
      <c r="G24" s="132">
        <v>1.8</v>
      </c>
      <c r="H24" s="72"/>
      <c r="I24" s="133">
        <v>14480</v>
      </c>
      <c r="J24" s="138">
        <v>17880</v>
      </c>
      <c r="K24" s="73">
        <f t="shared" si="7"/>
        <v>8410.029237257193</v>
      </c>
      <c r="L24" s="73">
        <f t="shared" si="8"/>
        <v>1856.7650695779585</v>
      </c>
      <c r="M24" s="73">
        <f t="shared" si="9"/>
        <v>3262.5157286539693</v>
      </c>
      <c r="N24" s="73">
        <f t="shared" si="10"/>
        <v>1997.355930092537</v>
      </c>
      <c r="O24" s="73">
        <f t="shared" si="11"/>
        <v>1214.5885881468016</v>
      </c>
      <c r="P24" s="73">
        <f t="shared" si="12"/>
        <v>872.0335570469797</v>
      </c>
      <c r="Q24" s="74">
        <f t="shared" si="0"/>
        <v>17613.28811077544</v>
      </c>
      <c r="R24" s="80">
        <v>11720</v>
      </c>
      <c r="S24" s="73">
        <f t="shared" si="1"/>
        <v>17613.28811077544</v>
      </c>
      <c r="T24" s="79">
        <f t="shared" si="13"/>
        <v>98.50832276720045</v>
      </c>
      <c r="U24" s="142">
        <f t="shared" si="14"/>
        <v>-266.71188922455985</v>
      </c>
      <c r="V24" s="73"/>
      <c r="W24" s="78">
        <f t="shared" si="2"/>
        <v>17613.28811077544</v>
      </c>
      <c r="X24" s="79">
        <f t="shared" si="3"/>
        <v>2.20800903983646</v>
      </c>
      <c r="Y24" s="80">
        <v>1532</v>
      </c>
      <c r="Z24" s="262">
        <f t="shared" si="15"/>
        <v>19145.28811077544</v>
      </c>
      <c r="AA24" s="258">
        <f t="shared" si="4"/>
        <v>1265.2881107754401</v>
      </c>
      <c r="AB24" s="79">
        <f t="shared" si="5"/>
        <v>107.07655542939285</v>
      </c>
      <c r="AC24" s="143">
        <f t="shared" si="6"/>
        <v>2.4000611897675115</v>
      </c>
    </row>
    <row r="25" spans="1:29" ht="12" thickBot="1">
      <c r="A25" s="69" t="s">
        <v>62</v>
      </c>
      <c r="B25" s="73">
        <v>10729</v>
      </c>
      <c r="C25" s="70">
        <v>5.2337</v>
      </c>
      <c r="D25" s="73">
        <v>610</v>
      </c>
      <c r="E25" s="73">
        <v>218895</v>
      </c>
      <c r="F25" s="75">
        <v>11.9</v>
      </c>
      <c r="G25" s="132">
        <v>1.8</v>
      </c>
      <c r="H25" s="72"/>
      <c r="I25" s="133">
        <v>18663</v>
      </c>
      <c r="J25" s="138">
        <v>23635</v>
      </c>
      <c r="K25" s="73">
        <f t="shared" si="7"/>
        <v>11311.420795603914</v>
      </c>
      <c r="L25" s="73">
        <f t="shared" si="8"/>
        <v>1199.9446001914134</v>
      </c>
      <c r="M25" s="73">
        <f t="shared" si="9"/>
        <v>3769.19430772523</v>
      </c>
      <c r="N25" s="73">
        <f t="shared" si="10"/>
        <v>1385.8603598250472</v>
      </c>
      <c r="O25" s="73">
        <f t="shared" si="11"/>
        <v>741.2104717408687</v>
      </c>
      <c r="P25" s="73">
        <f t="shared" si="12"/>
        <v>872.0335570469797</v>
      </c>
      <c r="Q25" s="74">
        <f t="shared" si="0"/>
        <v>19279.664092133455</v>
      </c>
      <c r="R25" s="80">
        <v>15905</v>
      </c>
      <c r="S25" s="73">
        <f t="shared" si="1"/>
        <v>19279.664092133455</v>
      </c>
      <c r="T25" s="79">
        <f t="shared" si="13"/>
        <v>81.5725157272412</v>
      </c>
      <c r="U25" s="142">
        <f t="shared" si="14"/>
        <v>-4355.335907866545</v>
      </c>
      <c r="V25" s="73"/>
      <c r="W25" s="78">
        <f t="shared" si="2"/>
        <v>19279.664092133455</v>
      </c>
      <c r="X25" s="79">
        <f t="shared" si="3"/>
        <v>1.7969674799266897</v>
      </c>
      <c r="Y25" s="80">
        <v>6470</v>
      </c>
      <c r="Z25" s="262">
        <f t="shared" si="15"/>
        <v>25749.664092133455</v>
      </c>
      <c r="AA25" s="258">
        <f t="shared" si="4"/>
        <v>2114.6640921334547</v>
      </c>
      <c r="AB25" s="79">
        <f t="shared" si="5"/>
        <v>108.9471719574083</v>
      </c>
      <c r="AC25" s="143">
        <f t="shared" si="6"/>
        <v>2.4000059737285353</v>
      </c>
    </row>
    <row r="26" spans="1:29" ht="12" thickBot="1">
      <c r="A26" s="69" t="s">
        <v>63</v>
      </c>
      <c r="B26" s="73">
        <v>2193</v>
      </c>
      <c r="C26" s="70">
        <v>8.2462</v>
      </c>
      <c r="D26" s="73">
        <v>241</v>
      </c>
      <c r="E26" s="73">
        <v>160112</v>
      </c>
      <c r="F26" s="75">
        <v>4.37</v>
      </c>
      <c r="G26" s="132">
        <v>1.8</v>
      </c>
      <c r="H26" s="72"/>
      <c r="I26" s="133">
        <v>6843</v>
      </c>
      <c r="J26" s="138">
        <v>6912</v>
      </c>
      <c r="K26" s="73">
        <f t="shared" si="7"/>
        <v>2312.0463980575432</v>
      </c>
      <c r="L26" s="73">
        <f t="shared" si="8"/>
        <v>1890.6286493491093</v>
      </c>
      <c r="M26" s="73">
        <f t="shared" si="9"/>
        <v>1489.140701904558</v>
      </c>
      <c r="N26" s="73">
        <f t="shared" si="10"/>
        <v>1013.6954883953857</v>
      </c>
      <c r="O26" s="73">
        <f t="shared" si="11"/>
        <v>272.19241693341144</v>
      </c>
      <c r="P26" s="73">
        <f t="shared" si="12"/>
        <v>872.0335570469797</v>
      </c>
      <c r="Q26" s="74">
        <f t="shared" si="0"/>
        <v>7849.737211686987</v>
      </c>
      <c r="R26" s="80">
        <v>6763</v>
      </c>
      <c r="S26" s="73">
        <f t="shared" si="1"/>
        <v>7849.737211686987</v>
      </c>
      <c r="T26" s="79">
        <f t="shared" si="13"/>
        <v>113.56679993760108</v>
      </c>
      <c r="U26" s="142">
        <f t="shared" si="14"/>
        <v>937.7372116869874</v>
      </c>
      <c r="V26" s="73"/>
      <c r="W26" s="78">
        <f t="shared" si="2"/>
        <v>7849.737211686987</v>
      </c>
      <c r="X26" s="79">
        <f t="shared" si="3"/>
        <v>3.579451532917003</v>
      </c>
      <c r="Y26" s="80"/>
      <c r="Z26" s="262">
        <f t="shared" si="15"/>
        <v>7849.737211686987</v>
      </c>
      <c r="AA26" s="258">
        <f t="shared" si="4"/>
        <v>937.7372116869874</v>
      </c>
      <c r="AB26" s="79">
        <f t="shared" si="5"/>
        <v>113.56679993760108</v>
      </c>
      <c r="AC26" s="143">
        <f t="shared" si="6"/>
        <v>3.579451532917003</v>
      </c>
    </row>
    <row r="27" spans="1:29" ht="12" thickBot="1">
      <c r="A27" s="69" t="s">
        <v>64</v>
      </c>
      <c r="B27" s="73">
        <v>626</v>
      </c>
      <c r="C27" s="70">
        <v>2.7164</v>
      </c>
      <c r="D27" s="73">
        <v>50</v>
      </c>
      <c r="E27" s="73">
        <v>59816</v>
      </c>
      <c r="F27" s="75">
        <v>3.5</v>
      </c>
      <c r="G27" s="132">
        <v>1</v>
      </c>
      <c r="H27" s="72"/>
      <c r="I27" s="133">
        <v>1266</v>
      </c>
      <c r="J27" s="138">
        <v>1916</v>
      </c>
      <c r="K27" s="73">
        <f t="shared" si="7"/>
        <v>659.9822367460201</v>
      </c>
      <c r="L27" s="73">
        <f t="shared" si="8"/>
        <v>622.7963987160051</v>
      </c>
      <c r="M27" s="73">
        <f t="shared" si="9"/>
        <v>308.950353092232</v>
      </c>
      <c r="N27" s="73">
        <f t="shared" si="10"/>
        <v>378.7049648612121</v>
      </c>
      <c r="O27" s="73">
        <f t="shared" si="11"/>
        <v>218.0030799237849</v>
      </c>
      <c r="P27" s="73">
        <f t="shared" si="12"/>
        <v>484.46308724832204</v>
      </c>
      <c r="Q27" s="74">
        <f t="shared" si="0"/>
        <v>2672.9001205875766</v>
      </c>
      <c r="R27" s="80">
        <v>1185</v>
      </c>
      <c r="S27" s="73">
        <f t="shared" si="1"/>
        <v>2672.9001205875766</v>
      </c>
      <c r="T27" s="79">
        <f t="shared" si="13"/>
        <v>139.5041816590593</v>
      </c>
      <c r="U27" s="142">
        <f t="shared" si="14"/>
        <v>756.9001205875766</v>
      </c>
      <c r="V27" s="73"/>
      <c r="W27" s="78">
        <f t="shared" si="2"/>
        <v>2672.9001205875766</v>
      </c>
      <c r="X27" s="79">
        <f t="shared" si="3"/>
        <v>4.269808499341177</v>
      </c>
      <c r="Y27" s="80"/>
      <c r="Z27" s="262">
        <f t="shared" si="15"/>
        <v>2672.9001205875766</v>
      </c>
      <c r="AA27" s="258">
        <f t="shared" si="4"/>
        <v>756.9001205875766</v>
      </c>
      <c r="AB27" s="79">
        <f t="shared" si="5"/>
        <v>139.5041816590593</v>
      </c>
      <c r="AC27" s="143">
        <f t="shared" si="6"/>
        <v>4.269808499341177</v>
      </c>
    </row>
    <row r="28" spans="1:31" ht="12" thickBot="1">
      <c r="A28" s="69" t="s">
        <v>65</v>
      </c>
      <c r="B28" s="73">
        <v>1198</v>
      </c>
      <c r="C28" s="70">
        <v>2.4748</v>
      </c>
      <c r="D28" s="73">
        <v>176</v>
      </c>
      <c r="E28" s="73">
        <v>45878</v>
      </c>
      <c r="F28" s="75">
        <v>10.3</v>
      </c>
      <c r="G28" s="132">
        <v>1.8</v>
      </c>
      <c r="H28" s="72"/>
      <c r="I28" s="133">
        <v>2344</v>
      </c>
      <c r="J28" s="138">
        <v>3493</v>
      </c>
      <c r="K28" s="73">
        <f t="shared" si="7"/>
        <v>1263.0330984372717</v>
      </c>
      <c r="L28" s="73">
        <f t="shared" si="8"/>
        <v>567.4041111553414</v>
      </c>
      <c r="M28" s="73">
        <f t="shared" si="9"/>
        <v>1087.5052428846566</v>
      </c>
      <c r="N28" s="73">
        <f t="shared" si="10"/>
        <v>290.46118727268106</v>
      </c>
      <c r="O28" s="73">
        <f t="shared" si="11"/>
        <v>641.551920918567</v>
      </c>
      <c r="P28" s="73">
        <f t="shared" si="12"/>
        <v>872.0335570469797</v>
      </c>
      <c r="Q28" s="74">
        <f t="shared" si="0"/>
        <v>4721.989117715498</v>
      </c>
      <c r="R28" s="80">
        <v>2316</v>
      </c>
      <c r="S28" s="73">
        <f t="shared" si="1"/>
        <v>4721.989117715498</v>
      </c>
      <c r="T28" s="79">
        <f t="shared" si="13"/>
        <v>135.18434347882902</v>
      </c>
      <c r="U28" s="142">
        <f t="shared" si="14"/>
        <v>1228.9891177154977</v>
      </c>
      <c r="V28" s="73"/>
      <c r="W28" s="78">
        <f t="shared" si="2"/>
        <v>4721.989117715498</v>
      </c>
      <c r="X28" s="79">
        <f t="shared" si="3"/>
        <v>3.9415601984269597</v>
      </c>
      <c r="Y28" s="80"/>
      <c r="Z28" s="262">
        <f t="shared" si="15"/>
        <v>4721.989117715498</v>
      </c>
      <c r="AA28" s="258">
        <f t="shared" si="4"/>
        <v>1228.9891177154977</v>
      </c>
      <c r="AB28" s="79">
        <f t="shared" si="5"/>
        <v>135.18434347882902</v>
      </c>
      <c r="AC28" s="143">
        <f t="shared" si="6"/>
        <v>3.9415601984269597</v>
      </c>
      <c r="AE28" s="144"/>
    </row>
    <row r="29" spans="1:29" ht="12" thickBot="1">
      <c r="A29" s="69" t="s">
        <v>66</v>
      </c>
      <c r="B29" s="73">
        <v>2989</v>
      </c>
      <c r="C29" s="70">
        <v>3.6809</v>
      </c>
      <c r="D29" s="73">
        <v>248</v>
      </c>
      <c r="E29" s="73">
        <v>138546</v>
      </c>
      <c r="F29" s="75">
        <v>2.718</v>
      </c>
      <c r="G29" s="132">
        <v>1</v>
      </c>
      <c r="H29" s="72"/>
      <c r="I29" s="133">
        <v>9101</v>
      </c>
      <c r="J29" s="138">
        <v>7888</v>
      </c>
      <c r="K29" s="73">
        <f t="shared" si="7"/>
        <v>3151.2570377537604</v>
      </c>
      <c r="L29" s="73">
        <f t="shared" si="8"/>
        <v>843.9299308031743</v>
      </c>
      <c r="M29" s="73">
        <f t="shared" si="9"/>
        <v>1532.3937513374706</v>
      </c>
      <c r="N29" s="73">
        <f t="shared" si="10"/>
        <v>877.1575842861691</v>
      </c>
      <c r="O29" s="73">
        <f t="shared" si="11"/>
        <v>169.29496320938495</v>
      </c>
      <c r="P29" s="73">
        <f t="shared" si="12"/>
        <v>484.46308724832204</v>
      </c>
      <c r="Q29" s="74">
        <f t="shared" si="0"/>
        <v>7058.496354638281</v>
      </c>
      <c r="R29" s="80">
        <v>8994</v>
      </c>
      <c r="S29" s="73">
        <f t="shared" si="1"/>
        <v>7058.496354638281</v>
      </c>
      <c r="T29" s="79">
        <f t="shared" si="13"/>
        <v>89.48398015515062</v>
      </c>
      <c r="U29" s="142">
        <f t="shared" si="14"/>
        <v>-829.5036453617186</v>
      </c>
      <c r="V29" s="73"/>
      <c r="W29" s="78">
        <f t="shared" si="2"/>
        <v>7058.496354638281</v>
      </c>
      <c r="X29" s="79">
        <f t="shared" si="3"/>
        <v>2.3614909182463304</v>
      </c>
      <c r="Y29" s="80">
        <v>116</v>
      </c>
      <c r="Z29" s="262">
        <f t="shared" si="15"/>
        <v>7174.496354638281</v>
      </c>
      <c r="AA29" s="258">
        <f t="shared" si="4"/>
        <v>-713.5036453617186</v>
      </c>
      <c r="AB29" s="79">
        <f t="shared" si="5"/>
        <v>90.95456839044475</v>
      </c>
      <c r="AC29" s="143">
        <f t="shared" si="6"/>
        <v>2.400299884455765</v>
      </c>
    </row>
    <row r="30" spans="1:29" ht="12" thickBot="1">
      <c r="A30" s="69" t="s">
        <v>67</v>
      </c>
      <c r="B30" s="73">
        <v>278</v>
      </c>
      <c r="C30" s="70">
        <v>3.8085</v>
      </c>
      <c r="D30" s="73">
        <v>0</v>
      </c>
      <c r="E30" s="73">
        <v>24807</v>
      </c>
      <c r="F30" s="75">
        <v>13.8</v>
      </c>
      <c r="G30" s="132"/>
      <c r="H30" s="72"/>
      <c r="I30" s="133">
        <v>769</v>
      </c>
      <c r="J30" s="138">
        <v>1513</v>
      </c>
      <c r="K30" s="73">
        <f t="shared" si="7"/>
        <v>293.09115305973415</v>
      </c>
      <c r="L30" s="73">
        <f t="shared" si="8"/>
        <v>873.185129034717</v>
      </c>
      <c r="M30" s="73">
        <f t="shared" si="9"/>
        <v>0</v>
      </c>
      <c r="N30" s="73">
        <f t="shared" si="10"/>
        <v>157.05720983201968</v>
      </c>
      <c r="O30" s="73">
        <f t="shared" si="11"/>
        <v>859.5550008423519</v>
      </c>
      <c r="P30" s="73">
        <f t="shared" si="12"/>
        <v>0</v>
      </c>
      <c r="Q30" s="74">
        <f t="shared" si="0"/>
        <v>2182.8884927688227</v>
      </c>
      <c r="R30" s="80">
        <v>760</v>
      </c>
      <c r="S30" s="73">
        <f t="shared" si="1"/>
        <v>2182.8884927688227</v>
      </c>
      <c r="T30" s="79">
        <f t="shared" si="13"/>
        <v>144.27551174942647</v>
      </c>
      <c r="U30" s="142">
        <f t="shared" si="14"/>
        <v>669.8884927688227</v>
      </c>
      <c r="V30" s="73"/>
      <c r="W30" s="78">
        <f t="shared" si="2"/>
        <v>2182.8884927688227</v>
      </c>
      <c r="X30" s="79">
        <f t="shared" si="3"/>
        <v>7.852116880463391</v>
      </c>
      <c r="Y30" s="80"/>
      <c r="Z30" s="262">
        <f t="shared" si="15"/>
        <v>2182.8884927688227</v>
      </c>
      <c r="AA30" s="258">
        <f t="shared" si="4"/>
        <v>669.8884927688227</v>
      </c>
      <c r="AB30" s="79">
        <f t="shared" si="5"/>
        <v>144.27551174942647</v>
      </c>
      <c r="AC30" s="143">
        <f t="shared" si="6"/>
        <v>7.852116880463391</v>
      </c>
    </row>
    <row r="31" spans="1:29" ht="12" thickBot="1">
      <c r="A31" s="69" t="s">
        <v>68</v>
      </c>
      <c r="B31" s="73">
        <v>6178</v>
      </c>
      <c r="C31" s="70">
        <v>1.7864</v>
      </c>
      <c r="D31" s="73">
        <v>395</v>
      </c>
      <c r="E31" s="73">
        <v>49544</v>
      </c>
      <c r="F31" s="75">
        <v>16.7</v>
      </c>
      <c r="G31" s="132"/>
      <c r="H31" s="72"/>
      <c r="I31" s="133">
        <v>12739</v>
      </c>
      <c r="J31" s="138">
        <v>14205</v>
      </c>
      <c r="K31" s="73">
        <f t="shared" si="7"/>
        <v>6513.371020154812</v>
      </c>
      <c r="L31" s="73">
        <f t="shared" si="8"/>
        <v>409.572775241596</v>
      </c>
      <c r="M31" s="73">
        <f t="shared" si="9"/>
        <v>2440.7077894286326</v>
      </c>
      <c r="N31" s="73">
        <f t="shared" si="10"/>
        <v>313.6712381149507</v>
      </c>
      <c r="O31" s="73">
        <f t="shared" si="11"/>
        <v>1040.1861242077737</v>
      </c>
      <c r="P31" s="73">
        <f t="shared" si="12"/>
        <v>0</v>
      </c>
      <c r="Q31" s="74">
        <f t="shared" si="0"/>
        <v>10717.508947147764</v>
      </c>
      <c r="R31" s="80">
        <v>11904</v>
      </c>
      <c r="S31" s="73">
        <f t="shared" si="1"/>
        <v>10717.508947147764</v>
      </c>
      <c r="T31" s="79">
        <f t="shared" si="13"/>
        <v>75.44884862476427</v>
      </c>
      <c r="U31" s="142">
        <f t="shared" si="14"/>
        <v>-3487.491052852236</v>
      </c>
      <c r="V31" s="73"/>
      <c r="W31" s="78">
        <f t="shared" si="2"/>
        <v>10717.508947147764</v>
      </c>
      <c r="X31" s="79">
        <f t="shared" si="3"/>
        <v>1.7347861682013215</v>
      </c>
      <c r="Y31" s="80">
        <v>4109</v>
      </c>
      <c r="Z31" s="262">
        <f t="shared" si="15"/>
        <v>14826.508947147764</v>
      </c>
      <c r="AA31" s="258">
        <f t="shared" si="4"/>
        <v>621.508947147764</v>
      </c>
      <c r="AB31" s="79">
        <f t="shared" si="5"/>
        <v>104.37528297886493</v>
      </c>
      <c r="AC31" s="143">
        <f t="shared" si="6"/>
        <v>2.3998881429504313</v>
      </c>
    </row>
    <row r="32" spans="1:29" ht="12" thickBot="1">
      <c r="A32" s="69" t="s">
        <v>69</v>
      </c>
      <c r="B32" s="73">
        <v>711</v>
      </c>
      <c r="C32" s="70">
        <v>3.274</v>
      </c>
      <c r="D32" s="73">
        <v>0</v>
      </c>
      <c r="E32" s="73">
        <v>42085</v>
      </c>
      <c r="F32" s="75">
        <v>0.7529</v>
      </c>
      <c r="G32" s="132"/>
      <c r="H32" s="72"/>
      <c r="I32" s="133">
        <v>1298</v>
      </c>
      <c r="J32" s="138">
        <v>1747</v>
      </c>
      <c r="K32" s="73">
        <f t="shared" si="7"/>
        <v>749.5964382211187</v>
      </c>
      <c r="L32" s="73">
        <f t="shared" si="8"/>
        <v>750.6388637152851</v>
      </c>
      <c r="M32" s="73">
        <f t="shared" si="9"/>
        <v>0</v>
      </c>
      <c r="N32" s="73">
        <f t="shared" si="10"/>
        <v>266.44707847706485</v>
      </c>
      <c r="O32" s="73">
        <f t="shared" si="11"/>
        <v>46.895576821319324</v>
      </c>
      <c r="P32" s="73">
        <f t="shared" si="12"/>
        <v>0</v>
      </c>
      <c r="Q32" s="74">
        <f t="shared" si="0"/>
        <v>1813.5779572347878</v>
      </c>
      <c r="R32" s="80">
        <v>1028</v>
      </c>
      <c r="S32" s="73">
        <f t="shared" si="1"/>
        <v>1813.5779572347878</v>
      </c>
      <c r="T32" s="79">
        <f t="shared" si="13"/>
        <v>103.81098782110978</v>
      </c>
      <c r="U32" s="142">
        <f t="shared" si="14"/>
        <v>66.57795723478785</v>
      </c>
      <c r="V32" s="73"/>
      <c r="W32" s="78">
        <f t="shared" si="2"/>
        <v>1813.5779572347878</v>
      </c>
      <c r="X32" s="79">
        <f t="shared" si="3"/>
        <v>2.5507425558857775</v>
      </c>
      <c r="Y32" s="80"/>
      <c r="Z32" s="262">
        <f t="shared" si="15"/>
        <v>1813.5779572347878</v>
      </c>
      <c r="AA32" s="258">
        <f t="shared" si="4"/>
        <v>66.57795723478785</v>
      </c>
      <c r="AB32" s="79">
        <f t="shared" si="5"/>
        <v>103.81098782110978</v>
      </c>
      <c r="AC32" s="143">
        <f t="shared" si="6"/>
        <v>2.5507425558857775</v>
      </c>
    </row>
    <row r="33" spans="1:29" ht="12" thickBot="1">
      <c r="A33" s="69" t="s">
        <v>70</v>
      </c>
      <c r="B33" s="73">
        <v>3318</v>
      </c>
      <c r="C33" s="70">
        <v>9.8723</v>
      </c>
      <c r="D33" s="73">
        <v>274</v>
      </c>
      <c r="E33" s="73">
        <v>287036</v>
      </c>
      <c r="F33" s="75">
        <v>13.08</v>
      </c>
      <c r="G33" s="132">
        <v>1.8</v>
      </c>
      <c r="H33" s="72"/>
      <c r="I33" s="133">
        <v>6002</v>
      </c>
      <c r="J33" s="138">
        <v>8470</v>
      </c>
      <c r="K33" s="73">
        <f t="shared" si="7"/>
        <v>3498.116711698554</v>
      </c>
      <c r="L33" s="73">
        <f t="shared" si="8"/>
        <v>2263.4490086305464</v>
      </c>
      <c r="M33" s="73">
        <f t="shared" si="9"/>
        <v>1693.047934945431</v>
      </c>
      <c r="N33" s="73">
        <f t="shared" si="10"/>
        <v>1817.27227320287</v>
      </c>
      <c r="O33" s="73">
        <f t="shared" si="11"/>
        <v>814.7086529723161</v>
      </c>
      <c r="P33" s="73">
        <f t="shared" si="12"/>
        <v>872.0335570469797</v>
      </c>
      <c r="Q33" s="74">
        <f t="shared" si="0"/>
        <v>10958.628138496697</v>
      </c>
      <c r="R33" s="80">
        <v>5029</v>
      </c>
      <c r="S33" s="73">
        <f t="shared" si="1"/>
        <v>10958.628138496697</v>
      </c>
      <c r="T33" s="79">
        <f t="shared" si="13"/>
        <v>129.38167814045687</v>
      </c>
      <c r="U33" s="142">
        <f t="shared" si="14"/>
        <v>2488.628138496697</v>
      </c>
      <c r="V33" s="73"/>
      <c r="W33" s="78">
        <f t="shared" si="2"/>
        <v>10958.628138496697</v>
      </c>
      <c r="X33" s="79">
        <f t="shared" si="3"/>
        <v>3.302781235231072</v>
      </c>
      <c r="Y33" s="80"/>
      <c r="Z33" s="262">
        <f t="shared" si="15"/>
        <v>10958.628138496697</v>
      </c>
      <c r="AA33" s="258">
        <f t="shared" si="4"/>
        <v>2488.628138496697</v>
      </c>
      <c r="AB33" s="79">
        <f t="shared" si="5"/>
        <v>129.38167814045687</v>
      </c>
      <c r="AC33" s="143">
        <f t="shared" si="6"/>
        <v>3.302781235231072</v>
      </c>
    </row>
    <row r="34" spans="1:29" ht="12" thickBot="1">
      <c r="A34" s="69" t="s">
        <v>71</v>
      </c>
      <c r="B34" s="73">
        <v>2149</v>
      </c>
      <c r="C34" s="70">
        <v>3.798</v>
      </c>
      <c r="D34" s="73">
        <v>475</v>
      </c>
      <c r="E34" s="73">
        <v>85431</v>
      </c>
      <c r="F34" s="75">
        <v>9.1</v>
      </c>
      <c r="G34" s="132">
        <v>1.8</v>
      </c>
      <c r="H34" s="72"/>
      <c r="I34" s="133">
        <v>3948</v>
      </c>
      <c r="J34" s="138">
        <v>5855</v>
      </c>
      <c r="K34" s="73">
        <f t="shared" si="7"/>
        <v>2265.6578702351394</v>
      </c>
      <c r="L34" s="73">
        <f t="shared" si="8"/>
        <v>870.7777655438769</v>
      </c>
      <c r="M34" s="73">
        <f t="shared" si="9"/>
        <v>2935.0283543762034</v>
      </c>
      <c r="N34" s="73">
        <f t="shared" si="10"/>
        <v>540.8777560027119</v>
      </c>
      <c r="O34" s="73">
        <f t="shared" si="11"/>
        <v>566.8080078018406</v>
      </c>
      <c r="P34" s="73">
        <f t="shared" si="12"/>
        <v>872.0335570469797</v>
      </c>
      <c r="Q34" s="74">
        <f t="shared" si="0"/>
        <v>8051.183311006753</v>
      </c>
      <c r="R34" s="80">
        <v>3340</v>
      </c>
      <c r="S34" s="73">
        <f t="shared" si="1"/>
        <v>8051.183311006753</v>
      </c>
      <c r="T34" s="79">
        <f t="shared" si="13"/>
        <v>137.50953562778398</v>
      </c>
      <c r="U34" s="142">
        <f t="shared" si="14"/>
        <v>2196.183311006753</v>
      </c>
      <c r="V34" s="73"/>
      <c r="W34" s="78">
        <f t="shared" si="2"/>
        <v>8051.183311006753</v>
      </c>
      <c r="X34" s="79">
        <f t="shared" si="3"/>
        <v>3.7464789720831795</v>
      </c>
      <c r="Y34" s="80"/>
      <c r="Z34" s="262">
        <f t="shared" si="15"/>
        <v>8051.183311006753</v>
      </c>
      <c r="AA34" s="258">
        <f t="shared" si="4"/>
        <v>2196.183311006753</v>
      </c>
      <c r="AB34" s="79">
        <f t="shared" si="5"/>
        <v>137.50953562778398</v>
      </c>
      <c r="AC34" s="143">
        <f t="shared" si="6"/>
        <v>3.7464789720831795</v>
      </c>
    </row>
    <row r="35" spans="1:29" ht="12" thickBot="1">
      <c r="A35" s="69" t="s">
        <v>72</v>
      </c>
      <c r="B35" s="73">
        <v>2664</v>
      </c>
      <c r="C35" s="70">
        <v>7.5909</v>
      </c>
      <c r="D35" s="73">
        <v>186</v>
      </c>
      <c r="E35" s="73">
        <v>204585</v>
      </c>
      <c r="F35" s="75">
        <v>8.6</v>
      </c>
      <c r="G35" s="132"/>
      <c r="H35" s="72"/>
      <c r="I35" s="133">
        <v>4820</v>
      </c>
      <c r="J35" s="138">
        <v>5945</v>
      </c>
      <c r="K35" s="73">
        <f t="shared" si="7"/>
        <v>2808.614502701913</v>
      </c>
      <c r="L35" s="73">
        <f t="shared" si="8"/>
        <v>1740.3862402493457</v>
      </c>
      <c r="M35" s="73">
        <f t="shared" si="9"/>
        <v>1149.2953135031028</v>
      </c>
      <c r="N35" s="73">
        <f t="shared" si="10"/>
        <v>1295.2613888613596</v>
      </c>
      <c r="O35" s="73">
        <f t="shared" si="11"/>
        <v>535.6647106698714</v>
      </c>
      <c r="P35" s="73">
        <f t="shared" si="12"/>
        <v>0</v>
      </c>
      <c r="Q35" s="74">
        <f t="shared" si="0"/>
        <v>7529.2221559855925</v>
      </c>
      <c r="R35" s="80">
        <v>4555</v>
      </c>
      <c r="S35" s="73">
        <f t="shared" si="1"/>
        <v>7529.2221559855925</v>
      </c>
      <c r="T35" s="79">
        <f t="shared" si="13"/>
        <v>126.64797571043891</v>
      </c>
      <c r="U35" s="142">
        <f t="shared" si="14"/>
        <v>1584.2221559855925</v>
      </c>
      <c r="V35" s="73"/>
      <c r="W35" s="78">
        <f t="shared" si="2"/>
        <v>7529.2221559855925</v>
      </c>
      <c r="X35" s="79">
        <f t="shared" si="3"/>
        <v>2.826284593087685</v>
      </c>
      <c r="Y35" s="80"/>
      <c r="Z35" s="109">
        <f t="shared" si="15"/>
        <v>7529.2221559855925</v>
      </c>
      <c r="AA35" s="258">
        <f t="shared" si="4"/>
        <v>1584.2221559855925</v>
      </c>
      <c r="AB35" s="79">
        <f t="shared" si="5"/>
        <v>126.64797571043891</v>
      </c>
      <c r="AC35" s="143">
        <f t="shared" si="6"/>
        <v>2.826284593087685</v>
      </c>
    </row>
    <row r="36" spans="1:29" ht="12" thickBot="1">
      <c r="A36" s="69" t="s">
        <v>73</v>
      </c>
      <c r="B36" s="73">
        <v>6270</v>
      </c>
      <c r="C36" s="70">
        <v>5.1354</v>
      </c>
      <c r="D36" s="73">
        <v>507</v>
      </c>
      <c r="E36" s="73">
        <v>236094</v>
      </c>
      <c r="F36" s="75">
        <v>7.5</v>
      </c>
      <c r="G36" s="132">
        <v>1.8</v>
      </c>
      <c r="H36" s="72"/>
      <c r="I36" s="133">
        <v>12541</v>
      </c>
      <c r="J36" s="138">
        <v>13874</v>
      </c>
      <c r="K36" s="73">
        <f t="shared" si="7"/>
        <v>6610.365214692565</v>
      </c>
      <c r="L36" s="73">
        <f t="shared" si="8"/>
        <v>1177.4070924628818</v>
      </c>
      <c r="M36" s="73">
        <f t="shared" si="9"/>
        <v>3132.756580355232</v>
      </c>
      <c r="N36" s="73">
        <f t="shared" si="10"/>
        <v>1494.750066436121</v>
      </c>
      <c r="O36" s="73">
        <f t="shared" si="11"/>
        <v>467.149456979539</v>
      </c>
      <c r="P36" s="73">
        <f t="shared" si="12"/>
        <v>872.0335570469797</v>
      </c>
      <c r="Q36" s="74">
        <f t="shared" si="0"/>
        <v>13754.461967973319</v>
      </c>
      <c r="R36" s="80">
        <v>10680</v>
      </c>
      <c r="S36" s="73">
        <f t="shared" si="1"/>
        <v>13754.461967973319</v>
      </c>
      <c r="T36" s="79">
        <f t="shared" si="13"/>
        <v>99.13840253692749</v>
      </c>
      <c r="U36" s="142">
        <f t="shared" si="14"/>
        <v>-119.53803202668132</v>
      </c>
      <c r="V36" s="73"/>
      <c r="W36" s="78">
        <f t="shared" si="2"/>
        <v>13754.461967973319</v>
      </c>
      <c r="X36" s="79">
        <f t="shared" si="3"/>
        <v>2.193694093775649</v>
      </c>
      <c r="Y36" s="80">
        <v>1294</v>
      </c>
      <c r="Z36" s="109">
        <f t="shared" si="15"/>
        <v>15048.461967973319</v>
      </c>
      <c r="AA36" s="258">
        <f t="shared" si="4"/>
        <v>1174.4619679733187</v>
      </c>
      <c r="AB36" s="79">
        <f t="shared" si="5"/>
        <v>108.4652008647349</v>
      </c>
      <c r="AC36" s="143">
        <f t="shared" si="6"/>
        <v>2.4000736791026025</v>
      </c>
    </row>
    <row r="37" spans="1:29" ht="12" thickBot="1">
      <c r="A37" s="69" t="s">
        <v>74</v>
      </c>
      <c r="B37" s="73">
        <v>2725</v>
      </c>
      <c r="C37" s="70">
        <v>4.9932</v>
      </c>
      <c r="D37" s="73">
        <v>137</v>
      </c>
      <c r="E37" s="73">
        <v>113551</v>
      </c>
      <c r="F37" s="75">
        <v>5.8</v>
      </c>
      <c r="G37" s="132"/>
      <c r="H37" s="72"/>
      <c r="I37" s="133">
        <v>4744</v>
      </c>
      <c r="J37" s="138">
        <v>5953</v>
      </c>
      <c r="K37" s="73">
        <f t="shared" si="7"/>
        <v>2872.9258708193365</v>
      </c>
      <c r="L37" s="73">
        <f t="shared" si="8"/>
        <v>1144.8045126155043</v>
      </c>
      <c r="M37" s="73">
        <f t="shared" si="9"/>
        <v>846.5239674727155</v>
      </c>
      <c r="N37" s="73">
        <f t="shared" si="10"/>
        <v>718.9101154365972</v>
      </c>
      <c r="O37" s="73">
        <f t="shared" si="11"/>
        <v>361.2622467308435</v>
      </c>
      <c r="P37" s="73">
        <f t="shared" si="12"/>
        <v>0</v>
      </c>
      <c r="Q37" s="74">
        <f t="shared" si="0"/>
        <v>5944.426713074998</v>
      </c>
      <c r="R37" s="80">
        <v>4547</v>
      </c>
      <c r="S37" s="73">
        <f t="shared" si="1"/>
        <v>5944.426713074998</v>
      </c>
      <c r="T37" s="79">
        <f t="shared" si="13"/>
        <v>99.8559837573492</v>
      </c>
      <c r="U37" s="142">
        <f t="shared" si="14"/>
        <v>-8.573286925002321</v>
      </c>
      <c r="V37" s="73"/>
      <c r="W37" s="78">
        <f t="shared" si="2"/>
        <v>5944.426713074998</v>
      </c>
      <c r="X37" s="79">
        <f t="shared" si="3"/>
        <v>2.1814409956238525</v>
      </c>
      <c r="Y37" s="80">
        <v>596</v>
      </c>
      <c r="Z37" s="263">
        <f t="shared" si="15"/>
        <v>6540.426713074998</v>
      </c>
      <c r="AA37" s="258">
        <f t="shared" si="4"/>
        <v>587.4267130749977</v>
      </c>
      <c r="AB37" s="79">
        <f t="shared" si="5"/>
        <v>109.86774253443639</v>
      </c>
      <c r="AC37" s="143">
        <f t="shared" si="6"/>
        <v>2.4001565919541274</v>
      </c>
    </row>
    <row r="38" spans="1:29" ht="12" thickBot="1">
      <c r="A38" s="69" t="s">
        <v>75</v>
      </c>
      <c r="B38" s="73">
        <v>1727</v>
      </c>
      <c r="C38" s="70">
        <v>2.9701</v>
      </c>
      <c r="D38" s="73">
        <v>137</v>
      </c>
      <c r="E38" s="73">
        <v>106736</v>
      </c>
      <c r="F38" s="75">
        <v>22.1</v>
      </c>
      <c r="G38" s="132"/>
      <c r="H38" s="72"/>
      <c r="I38" s="133">
        <v>2634</v>
      </c>
      <c r="J38" s="138">
        <v>3914</v>
      </c>
      <c r="K38" s="73">
        <f t="shared" si="7"/>
        <v>1820.7497170293557</v>
      </c>
      <c r="L38" s="73">
        <f t="shared" si="8"/>
        <v>680.9628861089701</v>
      </c>
      <c r="M38" s="73">
        <f t="shared" si="9"/>
        <v>846.5239674727155</v>
      </c>
      <c r="N38" s="73">
        <f t="shared" si="10"/>
        <v>675.7632260503266</v>
      </c>
      <c r="O38" s="73">
        <f t="shared" si="11"/>
        <v>1376.5337332330419</v>
      </c>
      <c r="P38" s="73">
        <f t="shared" si="12"/>
        <v>0</v>
      </c>
      <c r="Q38" s="74">
        <f t="shared" si="0"/>
        <v>5400.53352989441</v>
      </c>
      <c r="R38" s="80">
        <v>2603</v>
      </c>
      <c r="S38" s="73">
        <f t="shared" si="1"/>
        <v>5400.53352989441</v>
      </c>
      <c r="T38" s="79">
        <f t="shared" si="13"/>
        <v>137.97990623133393</v>
      </c>
      <c r="U38" s="142">
        <f t="shared" si="14"/>
        <v>1486.53352989441</v>
      </c>
      <c r="V38" s="73"/>
      <c r="W38" s="78">
        <f t="shared" si="2"/>
        <v>5400.53352989441</v>
      </c>
      <c r="X38" s="79">
        <f t="shared" si="3"/>
        <v>3.127118430743723</v>
      </c>
      <c r="Y38" s="80"/>
      <c r="Z38" s="262">
        <f t="shared" si="15"/>
        <v>5400.53352989441</v>
      </c>
      <c r="AA38" s="258">
        <f t="shared" si="4"/>
        <v>1486.53352989441</v>
      </c>
      <c r="AB38" s="79">
        <f t="shared" si="5"/>
        <v>137.97990623133393</v>
      </c>
      <c r="AC38" s="143">
        <f t="shared" si="6"/>
        <v>3.127118430743723</v>
      </c>
    </row>
    <row r="39" spans="1:29" ht="12" thickBot="1">
      <c r="A39" s="69" t="s">
        <v>76</v>
      </c>
      <c r="B39" s="73">
        <v>1215</v>
      </c>
      <c r="C39" s="70">
        <v>3.3694</v>
      </c>
      <c r="D39" s="73">
        <v>157</v>
      </c>
      <c r="E39" s="73">
        <v>27845</v>
      </c>
      <c r="F39" s="79">
        <v>0.68</v>
      </c>
      <c r="G39" s="132"/>
      <c r="H39" s="72"/>
      <c r="I39" s="133">
        <v>3024</v>
      </c>
      <c r="J39" s="138">
        <v>2935</v>
      </c>
      <c r="K39" s="73">
        <f t="shared" si="7"/>
        <v>1280.9559387322913</v>
      </c>
      <c r="L39" s="73">
        <f t="shared" si="8"/>
        <v>772.5114805749181</v>
      </c>
      <c r="M39" s="73">
        <f t="shared" si="9"/>
        <v>970.1041087096083</v>
      </c>
      <c r="N39" s="73">
        <f t="shared" si="10"/>
        <v>176.29128906246575</v>
      </c>
      <c r="O39" s="73">
        <f t="shared" si="11"/>
        <v>42.35488409947821</v>
      </c>
      <c r="P39" s="73">
        <f t="shared" si="12"/>
        <v>0</v>
      </c>
      <c r="Q39" s="74">
        <f t="shared" si="0"/>
        <v>3242.2177011787617</v>
      </c>
      <c r="R39" s="80">
        <v>2988</v>
      </c>
      <c r="S39" s="73">
        <f t="shared" si="1"/>
        <v>3242.2177011787617</v>
      </c>
      <c r="T39" s="79">
        <f t="shared" si="13"/>
        <v>110.46738334510262</v>
      </c>
      <c r="U39" s="142">
        <f t="shared" si="14"/>
        <v>307.2177011787617</v>
      </c>
      <c r="V39" s="73"/>
      <c r="W39" s="78">
        <f t="shared" si="2"/>
        <v>3242.2177011787617</v>
      </c>
      <c r="X39" s="79">
        <f t="shared" si="3"/>
        <v>2.668491935126553</v>
      </c>
      <c r="Y39" s="80"/>
      <c r="Z39" s="262">
        <f t="shared" si="15"/>
        <v>3242.2177011787617</v>
      </c>
      <c r="AA39" s="258">
        <f t="shared" si="4"/>
        <v>307.2177011787617</v>
      </c>
      <c r="AB39" s="79">
        <f t="shared" si="5"/>
        <v>110.46738334510262</v>
      </c>
      <c r="AC39" s="143">
        <f t="shared" si="6"/>
        <v>2.668491935126553</v>
      </c>
    </row>
    <row r="40" spans="1:29" ht="12" thickBot="1">
      <c r="A40" s="69" t="s">
        <v>77</v>
      </c>
      <c r="B40" s="73">
        <v>2569</v>
      </c>
      <c r="C40" s="70">
        <v>3.7037</v>
      </c>
      <c r="D40" s="73">
        <v>0</v>
      </c>
      <c r="E40" s="73">
        <v>92435</v>
      </c>
      <c r="F40" s="79">
        <v>23</v>
      </c>
      <c r="G40" s="132"/>
      <c r="H40" s="72"/>
      <c r="I40" s="133">
        <v>5687</v>
      </c>
      <c r="J40" s="138">
        <v>5789</v>
      </c>
      <c r="K40" s="73">
        <f t="shared" si="7"/>
        <v>2708.4574539944497</v>
      </c>
      <c r="L40" s="73">
        <f t="shared" si="8"/>
        <v>849.1573486689986</v>
      </c>
      <c r="M40" s="73">
        <f t="shared" si="9"/>
        <v>0</v>
      </c>
      <c r="N40" s="73">
        <f t="shared" si="10"/>
        <v>585.2212355715217</v>
      </c>
      <c r="O40" s="73">
        <f t="shared" si="11"/>
        <v>1432.5916680705864</v>
      </c>
      <c r="P40" s="73">
        <f t="shared" si="12"/>
        <v>0</v>
      </c>
      <c r="Q40" s="74">
        <f t="shared" si="0"/>
        <v>5575.427706305556</v>
      </c>
      <c r="R40" s="80">
        <v>5620</v>
      </c>
      <c r="S40" s="73">
        <f t="shared" si="1"/>
        <v>5575.427706305556</v>
      </c>
      <c r="T40" s="79">
        <f t="shared" si="13"/>
        <v>96.31072216800062</v>
      </c>
      <c r="U40" s="142">
        <f t="shared" si="14"/>
        <v>-213.57229369444394</v>
      </c>
      <c r="V40" s="73"/>
      <c r="W40" s="78">
        <f t="shared" si="2"/>
        <v>5575.427706305556</v>
      </c>
      <c r="X40" s="79">
        <f t="shared" si="3"/>
        <v>2.1702715867285156</v>
      </c>
      <c r="Y40" s="80">
        <v>591</v>
      </c>
      <c r="Z40" s="262">
        <f t="shared" si="15"/>
        <v>6166.427706305556</v>
      </c>
      <c r="AA40" s="258">
        <f t="shared" si="4"/>
        <v>377.42770630555606</v>
      </c>
      <c r="AB40" s="79">
        <f t="shared" si="5"/>
        <v>106.51973926939984</v>
      </c>
      <c r="AC40" s="143">
        <f t="shared" si="6"/>
        <v>2.4003221900761216</v>
      </c>
    </row>
    <row r="41" spans="1:29" ht="12" thickBot="1">
      <c r="A41" s="69" t="s">
        <v>78</v>
      </c>
      <c r="B41" s="73">
        <v>1957</v>
      </c>
      <c r="C41" s="70">
        <v>6.0308</v>
      </c>
      <c r="D41" s="73">
        <v>264</v>
      </c>
      <c r="E41" s="73">
        <v>137827</v>
      </c>
      <c r="F41" s="79">
        <v>2</v>
      </c>
      <c r="G41" s="132">
        <v>1</v>
      </c>
      <c r="H41" s="72"/>
      <c r="I41" s="133">
        <v>4406</v>
      </c>
      <c r="J41" s="138">
        <v>5446</v>
      </c>
      <c r="K41" s="73">
        <f t="shared" si="7"/>
        <v>2063.23520337374</v>
      </c>
      <c r="L41" s="73">
        <f t="shared" si="8"/>
        <v>1382.6978800531892</v>
      </c>
      <c r="M41" s="73">
        <f t="shared" si="9"/>
        <v>1631.2578643269846</v>
      </c>
      <c r="N41" s="73">
        <f t="shared" si="10"/>
        <v>872.6054766605304</v>
      </c>
      <c r="O41" s="73">
        <f t="shared" si="11"/>
        <v>124.57318852787708</v>
      </c>
      <c r="P41" s="73">
        <f t="shared" si="12"/>
        <v>484.46308724832204</v>
      </c>
      <c r="Q41" s="74">
        <f t="shared" si="0"/>
        <v>6558.832700190644</v>
      </c>
      <c r="R41" s="80">
        <v>4354</v>
      </c>
      <c r="S41" s="73">
        <f t="shared" si="1"/>
        <v>6558.832700190644</v>
      </c>
      <c r="T41" s="79">
        <f t="shared" si="13"/>
        <v>120.43394601892479</v>
      </c>
      <c r="U41" s="142">
        <f t="shared" si="14"/>
        <v>1112.8327001906437</v>
      </c>
      <c r="V41" s="73"/>
      <c r="W41" s="78">
        <f t="shared" si="2"/>
        <v>6558.832700190644</v>
      </c>
      <c r="X41" s="79">
        <f t="shared" si="3"/>
        <v>3.351473020025878</v>
      </c>
      <c r="Y41" s="80"/>
      <c r="Z41" s="262">
        <f t="shared" si="15"/>
        <v>6558.832700190644</v>
      </c>
      <c r="AA41" s="258">
        <f t="shared" si="4"/>
        <v>1112.8327001906437</v>
      </c>
      <c r="AB41" s="79">
        <f t="shared" si="5"/>
        <v>120.43394601892479</v>
      </c>
      <c r="AC41" s="143">
        <f t="shared" si="6"/>
        <v>3.351473020025878</v>
      </c>
    </row>
    <row r="42" spans="1:29" ht="12" thickBot="1">
      <c r="A42" s="69" t="s">
        <v>79</v>
      </c>
      <c r="B42" s="73">
        <v>3386</v>
      </c>
      <c r="C42" s="70">
        <v>5.9989</v>
      </c>
      <c r="D42" s="73">
        <v>362</v>
      </c>
      <c r="E42" s="73">
        <v>80136</v>
      </c>
      <c r="F42" s="75">
        <v>3.7</v>
      </c>
      <c r="G42" s="132"/>
      <c r="H42" s="72"/>
      <c r="I42" s="133">
        <v>6210</v>
      </c>
      <c r="J42" s="138">
        <v>7512</v>
      </c>
      <c r="K42" s="73">
        <f t="shared" si="7"/>
        <v>3569.8080728786326</v>
      </c>
      <c r="L42" s="73">
        <f t="shared" si="8"/>
        <v>1375.3840804953036</v>
      </c>
      <c r="M42" s="73">
        <f t="shared" si="9"/>
        <v>2236.8005563877596</v>
      </c>
      <c r="N42" s="73">
        <f t="shared" si="10"/>
        <v>507.3542373966513</v>
      </c>
      <c r="O42" s="73">
        <f t="shared" si="11"/>
        <v>230.46039877657262</v>
      </c>
      <c r="P42" s="73">
        <f t="shared" si="12"/>
        <v>0</v>
      </c>
      <c r="Q42" s="74">
        <f t="shared" si="0"/>
        <v>7919.807345934919</v>
      </c>
      <c r="R42" s="80">
        <v>5182</v>
      </c>
      <c r="S42" s="73">
        <f t="shared" si="1"/>
        <v>7919.807345934919</v>
      </c>
      <c r="T42" s="79">
        <f t="shared" si="13"/>
        <v>105.42874528667356</v>
      </c>
      <c r="U42" s="142">
        <f t="shared" si="14"/>
        <v>407.8073459349189</v>
      </c>
      <c r="V42" s="73"/>
      <c r="W42" s="78">
        <f t="shared" si="2"/>
        <v>7919.807345934919</v>
      </c>
      <c r="X42" s="79">
        <f t="shared" si="3"/>
        <v>2.3389862214810746</v>
      </c>
      <c r="Y42" s="80">
        <v>206</v>
      </c>
      <c r="Z42" s="262">
        <f t="shared" si="15"/>
        <v>8125.807345934919</v>
      </c>
      <c r="AA42" s="258">
        <f t="shared" si="4"/>
        <v>613.8073459349189</v>
      </c>
      <c r="AB42" s="79">
        <f t="shared" si="5"/>
        <v>108.17102430690785</v>
      </c>
      <c r="AC42" s="143">
        <f t="shared" si="6"/>
        <v>2.3998249692660716</v>
      </c>
    </row>
    <row r="43" spans="1:29" ht="12" thickBot="1">
      <c r="A43" s="69" t="s">
        <v>80</v>
      </c>
      <c r="B43" s="73">
        <v>9187</v>
      </c>
      <c r="C43" s="70">
        <v>9.8534</v>
      </c>
      <c r="D43" s="73">
        <v>805</v>
      </c>
      <c r="E43" s="73">
        <v>309784</v>
      </c>
      <c r="F43" s="79">
        <v>27.03</v>
      </c>
      <c r="G43" s="132">
        <v>1.8</v>
      </c>
      <c r="H43" s="72"/>
      <c r="I43" s="133">
        <v>17491</v>
      </c>
      <c r="J43" s="138">
        <v>20438</v>
      </c>
      <c r="K43" s="73">
        <f t="shared" si="7"/>
        <v>9685.713752373302</v>
      </c>
      <c r="L43" s="73">
        <f t="shared" si="8"/>
        <v>2259.1157543470345</v>
      </c>
      <c r="M43" s="73">
        <f t="shared" si="9"/>
        <v>4974.100684784935</v>
      </c>
      <c r="N43" s="73">
        <f t="shared" si="10"/>
        <v>1961.2936143266975</v>
      </c>
      <c r="O43" s="73">
        <f t="shared" si="11"/>
        <v>1683.6066429542589</v>
      </c>
      <c r="P43" s="73">
        <f t="shared" si="12"/>
        <v>872.0335570469797</v>
      </c>
      <c r="Q43" s="74">
        <f t="shared" si="0"/>
        <v>21435.864005833206</v>
      </c>
      <c r="R43" s="80">
        <v>15778</v>
      </c>
      <c r="S43" s="73">
        <f t="shared" si="1"/>
        <v>21435.864005833206</v>
      </c>
      <c r="T43" s="79">
        <f t="shared" si="13"/>
        <v>104.88239556626482</v>
      </c>
      <c r="U43" s="142">
        <f t="shared" si="14"/>
        <v>997.8640058332057</v>
      </c>
      <c r="V43" s="73"/>
      <c r="W43" s="78">
        <f t="shared" si="2"/>
        <v>21435.864005833206</v>
      </c>
      <c r="X43" s="79">
        <f t="shared" si="3"/>
        <v>2.3332822472878205</v>
      </c>
      <c r="Y43" s="80">
        <v>613</v>
      </c>
      <c r="Z43" s="262">
        <f t="shared" si="15"/>
        <v>22048.864005833206</v>
      </c>
      <c r="AA43" s="258">
        <f t="shared" si="4"/>
        <v>1610.8640058332057</v>
      </c>
      <c r="AB43" s="79">
        <f t="shared" si="5"/>
        <v>107.88171056773268</v>
      </c>
      <c r="AC43" s="143">
        <f t="shared" si="6"/>
        <v>2.400006967000458</v>
      </c>
    </row>
    <row r="44" spans="1:29" ht="12" thickBot="1">
      <c r="A44" s="69" t="s">
        <v>81</v>
      </c>
      <c r="B44" s="73">
        <v>3859</v>
      </c>
      <c r="C44" s="70">
        <v>7.1695</v>
      </c>
      <c r="D44" s="73">
        <v>150</v>
      </c>
      <c r="E44" s="73">
        <v>269923</v>
      </c>
      <c r="F44" s="79">
        <v>10.61</v>
      </c>
      <c r="G44" s="132">
        <v>1.8</v>
      </c>
      <c r="H44" s="72"/>
      <c r="I44" s="133">
        <v>7451</v>
      </c>
      <c r="J44" s="138">
        <v>8448</v>
      </c>
      <c r="K44" s="73">
        <f t="shared" si="7"/>
        <v>4068.4847469694755</v>
      </c>
      <c r="L44" s="73">
        <f t="shared" si="8"/>
        <v>1643.770718816963</v>
      </c>
      <c r="M44" s="73">
        <f t="shared" si="9"/>
        <v>926.8510592766959</v>
      </c>
      <c r="N44" s="73">
        <f t="shared" si="10"/>
        <v>1708.9270467806766</v>
      </c>
      <c r="O44" s="73">
        <f t="shared" si="11"/>
        <v>660.8607651403879</v>
      </c>
      <c r="P44" s="73">
        <f t="shared" si="12"/>
        <v>872.0335570469797</v>
      </c>
      <c r="Q44" s="74">
        <f t="shared" si="0"/>
        <v>9880.927894031178</v>
      </c>
      <c r="R44" s="80">
        <v>6064</v>
      </c>
      <c r="S44" s="73">
        <f t="shared" si="1"/>
        <v>9880.927894031178</v>
      </c>
      <c r="T44" s="79">
        <f t="shared" si="13"/>
        <v>116.96174116987663</v>
      </c>
      <c r="U44" s="142">
        <f t="shared" si="14"/>
        <v>1432.9278940311779</v>
      </c>
      <c r="V44" s="73"/>
      <c r="W44" s="78">
        <f t="shared" si="2"/>
        <v>9880.927894031178</v>
      </c>
      <c r="X44" s="79">
        <f t="shared" si="3"/>
        <v>2.560489218458455</v>
      </c>
      <c r="Y44" s="80"/>
      <c r="Z44" s="262">
        <f t="shared" si="15"/>
        <v>9880.927894031178</v>
      </c>
      <c r="AA44" s="258">
        <f t="shared" si="4"/>
        <v>1432.9278940311779</v>
      </c>
      <c r="AB44" s="79">
        <f t="shared" si="5"/>
        <v>116.96174116987663</v>
      </c>
      <c r="AC44" s="143">
        <f t="shared" si="6"/>
        <v>2.560489218458455</v>
      </c>
    </row>
    <row r="45" spans="1:29" ht="12" thickBot="1">
      <c r="A45" s="145"/>
      <c r="B45" s="146"/>
      <c r="C45" s="147"/>
      <c r="D45" s="148"/>
      <c r="E45" s="149"/>
      <c r="G45" s="150"/>
      <c r="H45" s="72"/>
      <c r="I45" s="151"/>
      <c r="J45" s="152"/>
      <c r="K45" s="153"/>
      <c r="L45" s="153"/>
      <c r="M45" s="153"/>
      <c r="N45" s="153"/>
      <c r="O45" s="153"/>
      <c r="P45" s="153"/>
      <c r="Q45" s="90"/>
      <c r="R45" s="154"/>
      <c r="S45" s="155">
        <f t="shared" si="1"/>
        <v>0</v>
      </c>
      <c r="T45" s="95"/>
      <c r="U45" s="155"/>
      <c r="V45" s="155"/>
      <c r="W45" s="94"/>
      <c r="X45" s="155"/>
      <c r="Y45" s="96"/>
      <c r="Z45" s="262"/>
      <c r="AA45" s="261"/>
      <c r="AB45" s="95"/>
      <c r="AC45" s="156"/>
    </row>
    <row r="46" spans="1:29" ht="12" thickBot="1">
      <c r="A46" s="157" t="s">
        <v>82</v>
      </c>
      <c r="B46" s="158">
        <f aca="true" t="shared" si="16" ref="B46:G46">SUM(B10:B45)</f>
        <v>109552</v>
      </c>
      <c r="C46" s="159">
        <f t="shared" si="16"/>
        <v>188.9104</v>
      </c>
      <c r="D46" s="160">
        <f t="shared" si="16"/>
        <v>9346</v>
      </c>
      <c r="E46" s="160">
        <f t="shared" si="16"/>
        <v>4560772</v>
      </c>
      <c r="F46" s="161">
        <f t="shared" si="16"/>
        <v>463.5829000000001</v>
      </c>
      <c r="G46" s="162">
        <f t="shared" si="16"/>
        <v>29.800000000000008</v>
      </c>
      <c r="H46" s="163"/>
      <c r="I46" s="164">
        <f>SUM(I10:I45)</f>
        <v>224879</v>
      </c>
      <c r="J46" s="102">
        <f>SUM(J10:J45)</f>
        <v>265637</v>
      </c>
      <c r="K46" s="165">
        <v>115499</v>
      </c>
      <c r="L46" s="165">
        <v>43312</v>
      </c>
      <c r="M46" s="165">
        <v>57749</v>
      </c>
      <c r="N46" s="165">
        <v>28875</v>
      </c>
      <c r="O46" s="165">
        <v>28875</v>
      </c>
      <c r="P46" s="166">
        <v>14437</v>
      </c>
      <c r="Q46" s="167">
        <f>SUM(K46:P46)</f>
        <v>288747</v>
      </c>
      <c r="R46" s="160">
        <v>205556</v>
      </c>
      <c r="S46" s="160">
        <f t="shared" si="1"/>
        <v>288747</v>
      </c>
      <c r="T46" s="105">
        <f t="shared" si="13"/>
        <v>108.6998422659494</v>
      </c>
      <c r="U46" s="160">
        <f>SUM(U10:U45)</f>
        <v>23109.999999999978</v>
      </c>
      <c r="V46" s="160">
        <f>SUM(V10:V45)</f>
        <v>0</v>
      </c>
      <c r="W46" s="168">
        <f>SUM(W10:W45)</f>
        <v>288746.99999999994</v>
      </c>
      <c r="X46" s="169">
        <f>W46/B46</f>
        <v>2.6357072440484877</v>
      </c>
      <c r="Y46" s="259">
        <f>SUM(Y10:Y44)</f>
        <v>16231</v>
      </c>
      <c r="Z46" s="109">
        <f>Q46+Y46</f>
        <v>304978</v>
      </c>
      <c r="AA46" s="170">
        <f>SUM(AA10:AA44)</f>
        <v>39340.999999999985</v>
      </c>
      <c r="AB46" s="171">
        <f>Z46/J46*100</f>
        <v>114.81006034550909</v>
      </c>
      <c r="AC46" s="172">
        <f>Z46/B46</f>
        <v>2.7838651964363956</v>
      </c>
    </row>
    <row r="47" spans="1:29" ht="11.25">
      <c r="A47" s="249"/>
      <c r="B47" s="250"/>
      <c r="C47" s="251"/>
      <c r="D47" s="250"/>
      <c r="E47" s="250"/>
      <c r="F47" s="252"/>
      <c r="G47" s="253"/>
      <c r="H47" s="254"/>
      <c r="I47" s="275"/>
      <c r="J47" s="256"/>
      <c r="K47" s="174"/>
      <c r="L47" s="174"/>
      <c r="M47" s="174"/>
      <c r="N47" s="174"/>
      <c r="O47" s="174"/>
      <c r="P47" s="174"/>
      <c r="Q47" s="174"/>
      <c r="R47" s="174">
        <f>SUM(R10:R45)</f>
        <v>205556</v>
      </c>
      <c r="S47" s="174">
        <f>SUM(S10:S45)</f>
        <v>288746.99999999994</v>
      </c>
      <c r="T47" s="174"/>
      <c r="U47" s="174"/>
      <c r="V47" s="255"/>
      <c r="W47" s="255"/>
      <c r="X47" s="257"/>
      <c r="Y47" s="256"/>
      <c r="Z47" s="255"/>
      <c r="AA47" s="255"/>
      <c r="AB47" s="252"/>
      <c r="AC47" s="252"/>
    </row>
    <row r="48" spans="1:27" ht="12" thickBot="1">
      <c r="A48" s="173" t="s">
        <v>83</v>
      </c>
      <c r="B48" s="72"/>
      <c r="C48" s="72"/>
      <c r="D48" s="174"/>
      <c r="E48" s="175"/>
      <c r="F48" s="175"/>
      <c r="G48" s="176"/>
      <c r="H48" s="72"/>
      <c r="I48" s="177"/>
      <c r="J48" s="174"/>
      <c r="K48" s="112"/>
      <c r="L48" s="112"/>
      <c r="M48" s="112"/>
      <c r="N48" s="112"/>
      <c r="O48" s="112"/>
      <c r="P48" s="112"/>
      <c r="Q48" s="112"/>
      <c r="R48" s="174"/>
      <c r="S48" s="112"/>
      <c r="T48" s="112"/>
      <c r="U48" s="174"/>
      <c r="V48" s="72"/>
      <c r="W48" s="174"/>
      <c r="X48" s="72"/>
      <c r="Y48" s="178"/>
      <c r="Z48" s="179"/>
      <c r="AA48" s="174"/>
    </row>
    <row r="49" spans="1:29" ht="11.25">
      <c r="A49" s="180" t="s">
        <v>51</v>
      </c>
      <c r="B49" s="181"/>
      <c r="C49" s="181"/>
      <c r="D49" s="181"/>
      <c r="E49" s="181"/>
      <c r="F49" s="181"/>
      <c r="G49" s="181"/>
      <c r="H49" s="58"/>
      <c r="I49" s="182">
        <v>10074.4</v>
      </c>
      <c r="J49" s="183">
        <v>10522.4</v>
      </c>
      <c r="K49" s="184"/>
      <c r="L49" s="181"/>
      <c r="M49" s="181"/>
      <c r="N49" s="181"/>
      <c r="O49" s="181"/>
      <c r="P49" s="181"/>
      <c r="Q49" s="185">
        <v>10817</v>
      </c>
      <c r="R49" s="186">
        <v>9800</v>
      </c>
      <c r="S49" s="187">
        <v>10074.4</v>
      </c>
      <c r="T49" s="65">
        <f>Q49/J49*100</f>
        <v>102.79974150383944</v>
      </c>
      <c r="U49" s="189">
        <f>Q49-J49</f>
        <v>294.60000000000036</v>
      </c>
      <c r="V49" s="190"/>
      <c r="W49" s="191">
        <v>10817</v>
      </c>
      <c r="X49" s="190"/>
      <c r="Y49" s="192"/>
      <c r="Z49" s="193">
        <v>10817</v>
      </c>
      <c r="AA49" s="189">
        <f>Z49-J49</f>
        <v>294.60000000000036</v>
      </c>
      <c r="AB49" s="188">
        <f>Z49/J49*100</f>
        <v>102.79974150383944</v>
      </c>
      <c r="AC49" s="194"/>
    </row>
    <row r="50" spans="1:29" ht="11.25">
      <c r="A50" s="195" t="s">
        <v>52</v>
      </c>
      <c r="B50" s="196"/>
      <c r="C50" s="196"/>
      <c r="D50" s="196"/>
      <c r="E50" s="196"/>
      <c r="F50" s="196"/>
      <c r="G50" s="196"/>
      <c r="H50" s="72"/>
      <c r="I50" s="197">
        <v>500</v>
      </c>
      <c r="J50" s="198">
        <v>500</v>
      </c>
      <c r="K50" s="199"/>
      <c r="L50" s="200"/>
      <c r="M50" s="200"/>
      <c r="N50" s="200"/>
      <c r="O50" s="200"/>
      <c r="P50" s="200"/>
      <c r="Q50" s="201">
        <v>500</v>
      </c>
      <c r="R50" s="202">
        <v>500</v>
      </c>
      <c r="S50" s="150">
        <v>500</v>
      </c>
      <c r="T50" s="264">
        <f>Q50/J50*100</f>
        <v>100</v>
      </c>
      <c r="U50" s="132">
        <f>Q50-J50</f>
        <v>0</v>
      </c>
      <c r="V50" s="203"/>
      <c r="W50" s="204">
        <v>500</v>
      </c>
      <c r="X50" s="205"/>
      <c r="Y50" s="206"/>
      <c r="Z50" s="207">
        <v>500</v>
      </c>
      <c r="AA50" s="132">
        <f>Z50-J50</f>
        <v>0</v>
      </c>
      <c r="AB50" s="79">
        <f>Z50/J50*100</f>
        <v>100</v>
      </c>
      <c r="AC50" s="208"/>
    </row>
    <row r="51" spans="1:29" ht="12" thickBot="1">
      <c r="A51" s="195" t="s">
        <v>49</v>
      </c>
      <c r="B51" s="200"/>
      <c r="C51" s="200"/>
      <c r="D51" s="200"/>
      <c r="E51" s="200"/>
      <c r="F51" s="200"/>
      <c r="G51" s="200"/>
      <c r="H51" s="72"/>
      <c r="I51" s="197">
        <v>5037.2</v>
      </c>
      <c r="J51" s="209">
        <v>5261.2</v>
      </c>
      <c r="K51" s="199"/>
      <c r="L51" s="200"/>
      <c r="M51" s="200"/>
      <c r="N51" s="200"/>
      <c r="O51" s="200"/>
      <c r="P51" s="200"/>
      <c r="Q51" s="210">
        <v>5408.5</v>
      </c>
      <c r="R51" s="202">
        <v>4900</v>
      </c>
      <c r="S51" s="150">
        <v>5037.2</v>
      </c>
      <c r="T51" s="149">
        <f>Q51/J51*100</f>
        <v>102.79974150383944</v>
      </c>
      <c r="U51" s="211">
        <f>Q51-J51</f>
        <v>147.30000000000018</v>
      </c>
      <c r="V51" s="203"/>
      <c r="W51" s="204">
        <v>5408.5</v>
      </c>
      <c r="X51" s="205"/>
      <c r="Y51" s="206"/>
      <c r="Z51" s="212">
        <v>5408.5</v>
      </c>
      <c r="AA51" s="150">
        <f>Z51-J51</f>
        <v>147.30000000000018</v>
      </c>
      <c r="AB51" s="95">
        <f>Z51/J51*100</f>
        <v>102.79974150383944</v>
      </c>
      <c r="AC51" s="213"/>
    </row>
    <row r="52" spans="1:29" ht="12" thickBot="1">
      <c r="A52" s="214" t="s">
        <v>84</v>
      </c>
      <c r="B52" s="215"/>
      <c r="C52" s="215"/>
      <c r="D52" s="215"/>
      <c r="E52" s="215"/>
      <c r="F52" s="215"/>
      <c r="G52" s="215"/>
      <c r="H52" s="163"/>
      <c r="I52" s="216">
        <f>SUM(I49:I51)</f>
        <v>15611.599999999999</v>
      </c>
      <c r="J52" s="217">
        <f>SUM(J49:J51)</f>
        <v>16283.599999999999</v>
      </c>
      <c r="K52" s="218"/>
      <c r="L52" s="215"/>
      <c r="M52" s="215"/>
      <c r="N52" s="215"/>
      <c r="O52" s="215"/>
      <c r="P52" s="215"/>
      <c r="Q52" s="219">
        <f>SUM(Q49:Q51)</f>
        <v>16725.5</v>
      </c>
      <c r="R52" s="220"/>
      <c r="S52" s="162"/>
      <c r="T52" s="161">
        <f>Q52/J52*100</f>
        <v>102.71377336706871</v>
      </c>
      <c r="U52" s="162">
        <f>SUM(U49:U51)</f>
        <v>441.90000000000055</v>
      </c>
      <c r="V52" s="221"/>
      <c r="W52" s="222">
        <f>SUM(W49:W51)</f>
        <v>16725.5</v>
      </c>
      <c r="X52" s="223"/>
      <c r="Y52" s="224"/>
      <c r="Z52" s="225">
        <f>SUM(Z49:Z51)</f>
        <v>16725.5</v>
      </c>
      <c r="AA52" s="162">
        <f>Z52-J52</f>
        <v>441.90000000000146</v>
      </c>
      <c r="AB52" s="161">
        <f>Z52/J52*100</f>
        <v>102.71377336706871</v>
      </c>
      <c r="AC52" s="226"/>
    </row>
    <row r="53" spans="1:29" ht="12" thickBot="1">
      <c r="A53" s="227"/>
      <c r="B53" s="228"/>
      <c r="C53" s="228"/>
      <c r="D53" s="228"/>
      <c r="E53" s="228"/>
      <c r="F53" s="228"/>
      <c r="G53" s="228"/>
      <c r="H53" s="72"/>
      <c r="I53" s="229"/>
      <c r="J53" s="230"/>
      <c r="K53" s="231"/>
      <c r="L53" s="228"/>
      <c r="M53" s="228"/>
      <c r="N53" s="228"/>
      <c r="O53" s="228"/>
      <c r="P53" s="228"/>
      <c r="Q53" s="232"/>
      <c r="R53" s="233"/>
      <c r="S53" s="211"/>
      <c r="T53" s="211"/>
      <c r="U53" s="211"/>
      <c r="V53" s="234"/>
      <c r="W53" s="235"/>
      <c r="X53" s="236"/>
      <c r="Y53" s="237"/>
      <c r="Z53" s="238"/>
      <c r="AA53" s="211"/>
      <c r="AB53" s="149"/>
      <c r="AC53" s="239"/>
    </row>
    <row r="54" spans="1:29" ht="12" thickBot="1">
      <c r="A54" s="240" t="s">
        <v>5</v>
      </c>
      <c r="B54" s="215"/>
      <c r="C54" s="215"/>
      <c r="D54" s="215"/>
      <c r="E54" s="215"/>
      <c r="F54" s="215"/>
      <c r="G54" s="215"/>
      <c r="H54" s="241"/>
      <c r="I54" s="216">
        <f>I46+I52</f>
        <v>240490.6</v>
      </c>
      <c r="J54" s="242">
        <f>J46+J52</f>
        <v>281920.6</v>
      </c>
      <c r="K54" s="218"/>
      <c r="L54" s="215"/>
      <c r="M54" s="215"/>
      <c r="N54" s="215"/>
      <c r="O54" s="215"/>
      <c r="P54" s="215"/>
      <c r="Q54" s="219">
        <f>Q46+Q52</f>
        <v>305472.5</v>
      </c>
      <c r="R54" s="220"/>
      <c r="S54" s="162"/>
      <c r="T54" s="161">
        <f>Q54/J54*100</f>
        <v>108.35408976853766</v>
      </c>
      <c r="U54" s="162">
        <f>U46+U52</f>
        <v>23551.89999999998</v>
      </c>
      <c r="V54" s="160">
        <v>9091</v>
      </c>
      <c r="W54" s="222">
        <f>W46+W52</f>
        <v>305472.49999999994</v>
      </c>
      <c r="X54" s="223"/>
      <c r="Y54" s="243">
        <f>Y46+Y52</f>
        <v>16231</v>
      </c>
      <c r="Z54" s="225">
        <f>Z46+Z52</f>
        <v>321703.5</v>
      </c>
      <c r="AA54" s="162">
        <f>Z54-J54</f>
        <v>39782.90000000002</v>
      </c>
      <c r="AB54" s="161">
        <f>Z54/J54*100</f>
        <v>114.11138455295571</v>
      </c>
      <c r="AC54" s="226"/>
    </row>
    <row r="55" spans="17:27" ht="11.25">
      <c r="Q55" s="244"/>
      <c r="U55" s="245"/>
      <c r="W55" s="245">
        <f>Q54-V54</f>
        <v>296381.5</v>
      </c>
      <c r="Z55" s="245"/>
      <c r="AA55" s="245"/>
    </row>
    <row r="56" spans="10:23" ht="11.25">
      <c r="J56" s="34" t="s">
        <v>123</v>
      </c>
      <c r="W56" s="112"/>
    </row>
    <row r="57" spans="2:10" ht="11.25">
      <c r="B57" s="34" t="s">
        <v>85</v>
      </c>
      <c r="J57" s="34" t="s">
        <v>107</v>
      </c>
    </row>
    <row r="59" spans="10:14" ht="11.25">
      <c r="J59" s="34" t="s">
        <v>86</v>
      </c>
      <c r="K59" s="112"/>
      <c r="M59" s="112">
        <v>115499</v>
      </c>
      <c r="N59" s="34" t="s">
        <v>87</v>
      </c>
    </row>
    <row r="60" spans="10:14" ht="11.25">
      <c r="J60" s="34" t="s">
        <v>88</v>
      </c>
      <c r="K60" s="112"/>
      <c r="M60" s="112">
        <v>43312</v>
      </c>
      <c r="N60" s="34" t="s">
        <v>87</v>
      </c>
    </row>
    <row r="61" spans="10:14" ht="11.25">
      <c r="J61" s="34" t="s">
        <v>89</v>
      </c>
      <c r="K61" s="112"/>
      <c r="M61" s="112">
        <v>57749</v>
      </c>
      <c r="N61" s="34" t="s">
        <v>87</v>
      </c>
    </row>
    <row r="62" spans="10:14" ht="11.25">
      <c r="J62" s="34" t="s">
        <v>90</v>
      </c>
      <c r="K62" s="112"/>
      <c r="M62" s="112">
        <v>28875</v>
      </c>
      <c r="N62" s="34" t="s">
        <v>87</v>
      </c>
    </row>
    <row r="63" spans="10:14" ht="11.25">
      <c r="J63" s="34" t="s">
        <v>91</v>
      </c>
      <c r="K63" s="112"/>
      <c r="M63" s="112">
        <v>28875</v>
      </c>
      <c r="N63" s="34" t="s">
        <v>87</v>
      </c>
    </row>
    <row r="64" spans="10:14" ht="11.25">
      <c r="J64" s="34" t="s">
        <v>92</v>
      </c>
      <c r="K64" s="112"/>
      <c r="M64" s="112">
        <v>14437</v>
      </c>
      <c r="N64" s="34" t="s">
        <v>87</v>
      </c>
    </row>
    <row r="65" spans="10:14" ht="11.25">
      <c r="J65" s="36" t="s">
        <v>93</v>
      </c>
      <c r="K65" s="112"/>
      <c r="M65" s="115">
        <f>SUM(M59:M64)</f>
        <v>288747</v>
      </c>
      <c r="N65" s="34" t="s">
        <v>87</v>
      </c>
    </row>
    <row r="66" spans="5:14" ht="11.25">
      <c r="E66" s="112"/>
      <c r="N66" s="112"/>
    </row>
    <row r="67" spans="1:11" ht="11.25">
      <c r="A67" s="36"/>
      <c r="J67" s="34" t="s">
        <v>110</v>
      </c>
      <c r="K67" s="112"/>
    </row>
    <row r="69" ht="11.25">
      <c r="A69" s="36"/>
    </row>
    <row r="70" ht="11.25">
      <c r="A70" s="116"/>
    </row>
    <row r="73" ht="11.25">
      <c r="D73" s="112"/>
    </row>
    <row r="74" ht="11.25">
      <c r="D74" s="112"/>
    </row>
    <row r="75" ht="11.25">
      <c r="D75" s="112"/>
    </row>
    <row r="76" ht="11.25">
      <c r="D76" s="112"/>
    </row>
    <row r="77" ht="11.25">
      <c r="D77" s="112"/>
    </row>
    <row r="78" ht="11.25">
      <c r="D78" s="112"/>
    </row>
    <row r="79" ht="11.25">
      <c r="D79" s="112"/>
    </row>
    <row r="80" ht="11.25">
      <c r="D80" s="112"/>
    </row>
    <row r="81" ht="11.25">
      <c r="D81" s="112"/>
    </row>
    <row r="82" ht="11.25">
      <c r="D82" s="112"/>
    </row>
    <row r="83" spans="1:4" ht="11.25">
      <c r="A83" s="246"/>
      <c r="D83" s="112"/>
    </row>
    <row r="84" ht="11.25">
      <c r="D84" s="112"/>
    </row>
    <row r="85" ht="11.25">
      <c r="D85" s="112"/>
    </row>
  </sheetData>
  <printOptions horizontalCentered="1"/>
  <pageMargins left="0" right="0" top="0.1968503937007874" bottom="0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7"/>
  <sheetViews>
    <sheetView workbookViewId="0" topLeftCell="A1">
      <selection activeCell="A16" sqref="A16"/>
    </sheetView>
  </sheetViews>
  <sheetFormatPr defaultColWidth="9.00390625" defaultRowHeight="12.75"/>
  <cols>
    <col min="1" max="1" width="22.875" style="0" customWidth="1"/>
    <col min="2" max="6" width="14.25390625" style="0" customWidth="1"/>
  </cols>
  <sheetData>
    <row r="6" ht="15.75">
      <c r="B6" s="38" t="s">
        <v>0</v>
      </c>
    </row>
    <row r="9" ht="13.5" thickBot="1">
      <c r="E9" s="2" t="s">
        <v>1</v>
      </c>
    </row>
    <row r="10" spans="1:6" ht="53.25" customHeight="1" thickBot="1">
      <c r="A10" s="3" t="s">
        <v>2</v>
      </c>
      <c r="B10" s="4" t="s">
        <v>121</v>
      </c>
      <c r="C10" s="270" t="s">
        <v>126</v>
      </c>
      <c r="D10" s="5" t="s">
        <v>127</v>
      </c>
      <c r="E10" s="6" t="s">
        <v>128</v>
      </c>
      <c r="F10" s="6" t="s">
        <v>129</v>
      </c>
    </row>
    <row r="11" spans="1:6" ht="10.5" customHeight="1">
      <c r="A11" s="7"/>
      <c r="B11" s="8">
        <v>1</v>
      </c>
      <c r="C11" s="9">
        <v>2</v>
      </c>
      <c r="D11" s="9">
        <v>3</v>
      </c>
      <c r="E11" s="9">
        <v>4</v>
      </c>
      <c r="F11" s="9">
        <v>5</v>
      </c>
    </row>
    <row r="12" ht="13.5" thickBot="1">
      <c r="C12" t="s">
        <v>3</v>
      </c>
    </row>
    <row r="13" spans="1:11" ht="20.25" customHeight="1">
      <c r="A13" s="10" t="s">
        <v>132</v>
      </c>
      <c r="B13" s="11">
        <v>3140219</v>
      </c>
      <c r="C13" s="271">
        <v>3425637</v>
      </c>
      <c r="D13" s="12">
        <v>3426520</v>
      </c>
      <c r="E13" s="11">
        <f>D13-B13</f>
        <v>286301</v>
      </c>
      <c r="F13" s="13">
        <f>D13/B13*100</f>
        <v>109.11723035877434</v>
      </c>
      <c r="G13" s="14"/>
      <c r="H13" s="14"/>
      <c r="I13" s="14"/>
      <c r="J13" s="14"/>
      <c r="K13" s="14"/>
    </row>
    <row r="14" spans="1:11" ht="12.75">
      <c r="A14" s="15"/>
      <c r="B14" s="16"/>
      <c r="C14" s="272"/>
      <c r="D14" s="17"/>
      <c r="E14" s="16"/>
      <c r="F14" s="18"/>
      <c r="G14" s="14"/>
      <c r="H14" s="14"/>
      <c r="I14" s="14"/>
      <c r="J14" s="14"/>
      <c r="K14" s="14"/>
    </row>
    <row r="15" spans="1:11" ht="13.5" thickBot="1">
      <c r="A15" s="15"/>
      <c r="B15" s="20"/>
      <c r="C15" s="273"/>
      <c r="D15" s="21"/>
      <c r="E15" s="20"/>
      <c r="F15" s="22"/>
      <c r="G15" s="14"/>
      <c r="H15" s="14"/>
      <c r="I15" s="14"/>
      <c r="J15" s="14"/>
      <c r="K15" s="14"/>
    </row>
    <row r="16" spans="1:11" ht="12.75">
      <c r="A16" s="10" t="s">
        <v>135</v>
      </c>
      <c r="B16" s="280">
        <v>265637</v>
      </c>
      <c r="C16" s="271">
        <v>303536</v>
      </c>
      <c r="D16" s="12">
        <v>304978</v>
      </c>
      <c r="E16" s="11">
        <f>D16-B16</f>
        <v>39341</v>
      </c>
      <c r="F16" s="13">
        <f>D16/B16*100</f>
        <v>114.81006034550909</v>
      </c>
      <c r="G16" s="14"/>
      <c r="H16" s="14"/>
      <c r="I16" s="14"/>
      <c r="J16" s="14"/>
      <c r="K16" s="14"/>
    </row>
    <row r="17" spans="1:11" ht="12.75">
      <c r="A17" s="283" t="s">
        <v>134</v>
      </c>
      <c r="B17" s="281"/>
      <c r="C17" s="272"/>
      <c r="D17" s="17"/>
      <c r="E17" s="16"/>
      <c r="F17" s="18"/>
      <c r="G17" s="14"/>
      <c r="H17" s="14"/>
      <c r="I17" s="14"/>
      <c r="J17" s="14"/>
      <c r="K17" s="14"/>
    </row>
    <row r="18" spans="1:11" ht="13.5" thickBot="1">
      <c r="A18" s="19"/>
      <c r="B18" s="282"/>
      <c r="C18" s="273"/>
      <c r="D18" s="21"/>
      <c r="E18" s="20"/>
      <c r="F18" s="22"/>
      <c r="G18" s="14"/>
      <c r="H18" s="14"/>
      <c r="I18" s="14"/>
      <c r="J18" s="14"/>
      <c r="K18" s="14"/>
    </row>
    <row r="19" spans="1:11" ht="12.75">
      <c r="A19" s="15" t="s">
        <v>133</v>
      </c>
      <c r="B19" s="11">
        <f>B13+B16</f>
        <v>3405856</v>
      </c>
      <c r="C19" s="271">
        <f>C13+C16</f>
        <v>3729173</v>
      </c>
      <c r="D19" s="12">
        <f>D13+D16</f>
        <v>3731498</v>
      </c>
      <c r="E19" s="23">
        <f>D19-B19</f>
        <v>325642</v>
      </c>
      <c r="F19" s="13">
        <f>D19/B19*100</f>
        <v>109.56123805586613</v>
      </c>
      <c r="G19" s="14"/>
      <c r="H19" s="14"/>
      <c r="I19" s="14"/>
      <c r="J19" s="14"/>
      <c r="K19" s="14"/>
    </row>
    <row r="20" spans="1:11" ht="12.75">
      <c r="A20" s="15"/>
      <c r="B20" s="16"/>
      <c r="C20" s="272"/>
      <c r="D20" s="17"/>
      <c r="E20" s="16"/>
      <c r="F20" s="18"/>
      <c r="G20" s="14"/>
      <c r="H20" s="14"/>
      <c r="I20" s="14"/>
      <c r="J20" s="14"/>
      <c r="K20" s="14"/>
    </row>
    <row r="21" spans="1:11" ht="13.5" thickBot="1">
      <c r="A21" s="19"/>
      <c r="B21" s="20"/>
      <c r="C21" s="273"/>
      <c r="D21" s="21"/>
      <c r="E21" s="20"/>
      <c r="F21" s="22"/>
      <c r="G21" s="14"/>
      <c r="H21" s="14"/>
      <c r="I21" s="14"/>
      <c r="J21" s="14"/>
      <c r="K21" s="14"/>
    </row>
    <row r="22" spans="1:11" ht="13.5" thickBot="1">
      <c r="A22" s="24"/>
      <c r="B22" s="25"/>
      <c r="C22" s="26"/>
      <c r="D22" s="26"/>
      <c r="E22" s="25"/>
      <c r="F22" s="27"/>
      <c r="G22" s="14"/>
      <c r="H22" s="14"/>
      <c r="I22" s="14"/>
      <c r="J22" s="14"/>
      <c r="K22" s="14"/>
    </row>
    <row r="23" spans="1:11" ht="12.75">
      <c r="A23" s="10" t="s">
        <v>4</v>
      </c>
      <c r="B23" s="11">
        <v>16283.6</v>
      </c>
      <c r="C23" s="271">
        <v>16725.5</v>
      </c>
      <c r="D23" s="12">
        <v>16725.5</v>
      </c>
      <c r="E23" s="11">
        <f>D23-B23</f>
        <v>441.89999999999964</v>
      </c>
      <c r="F23" s="13">
        <f>D23/B23*100</f>
        <v>102.71377336706871</v>
      </c>
      <c r="G23" s="14"/>
      <c r="H23" s="14"/>
      <c r="I23" s="14"/>
      <c r="J23" s="14"/>
      <c r="K23" s="14"/>
    </row>
    <row r="24" spans="1:11" ht="13.5" thickBot="1">
      <c r="A24" s="19"/>
      <c r="B24" s="20"/>
      <c r="C24" s="273"/>
      <c r="D24" s="21"/>
      <c r="E24" s="20"/>
      <c r="F24" s="22"/>
      <c r="G24" s="14"/>
      <c r="H24" s="14"/>
      <c r="I24" s="14"/>
      <c r="J24" s="14"/>
      <c r="K24" s="14"/>
    </row>
    <row r="25" spans="1:11" ht="13.5" thickBot="1">
      <c r="A25" s="24"/>
      <c r="B25" s="14"/>
      <c r="C25" s="14"/>
      <c r="D25" s="14"/>
      <c r="E25" s="14"/>
      <c r="F25" s="28"/>
      <c r="G25" s="14"/>
      <c r="H25" s="14"/>
      <c r="I25" s="14"/>
      <c r="J25" s="14"/>
      <c r="K25" s="14"/>
    </row>
    <row r="26" spans="1:11" ht="24" customHeight="1" thickBot="1">
      <c r="A26" s="29" t="s">
        <v>5</v>
      </c>
      <c r="B26" s="30">
        <f>B19+B23</f>
        <v>3422139.6</v>
      </c>
      <c r="C26" s="274">
        <f>C19+C23</f>
        <v>3745898.5</v>
      </c>
      <c r="D26" s="31">
        <f>D19+D23</f>
        <v>3748223.5</v>
      </c>
      <c r="E26" s="30">
        <f>E19+E23</f>
        <v>326083.9</v>
      </c>
      <c r="F26" s="32">
        <f>D26/B26*100</f>
        <v>109.52865569832393</v>
      </c>
      <c r="G26" s="14"/>
      <c r="H26" s="14"/>
      <c r="I26" s="14"/>
      <c r="J26" s="14"/>
      <c r="K26" s="14"/>
    </row>
    <row r="27" spans="2:11" ht="12.75"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2008-11-28T09:09:14Z</cp:lastPrinted>
  <dcterms:created xsi:type="dcterms:W3CDTF">2007-07-03T10:02:39Z</dcterms:created>
  <dcterms:modified xsi:type="dcterms:W3CDTF">2008-11-28T09:09:16Z</dcterms:modified>
  <cp:category/>
  <cp:version/>
  <cp:contentType/>
  <cp:contentStatus/>
</cp:coreProperties>
</file>