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\\mag.mepnet.cz\UserHome\CHR\m000xz008694\Documents\Doplňková síť\Doplňková síť 2022\Doplňková síť II. 2022\Schválený tisk\"/>
    </mc:Choice>
  </mc:AlternateContent>
  <xr:revisionPtr revIDLastSave="0" documentId="8_{13E41AD8-71C3-4E21-8BC6-79656940651C}" xr6:coauthVersionLast="46" xr6:coauthVersionMax="46" xr10:uidLastSave="{00000000-0000-0000-0000-000000000000}"/>
  <bookViews>
    <workbookView xWindow="780" yWindow="780" windowWidth="21600" windowHeight="11385" xr2:uid="{00000000-000D-0000-FFFF-FFFF00000000}"/>
  </bookViews>
  <sheets>
    <sheet name="DS - II. 202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" i="2" l="1"/>
  <c r="P7" i="2" s="1"/>
  <c r="M4" i="2" l="1"/>
  <c r="G6" i="2"/>
  <c r="M6" i="2"/>
  <c r="G9" i="2"/>
  <c r="M9" i="2"/>
  <c r="G11" i="2"/>
  <c r="M11" i="2"/>
  <c r="M13" i="2"/>
  <c r="G15" i="2"/>
  <c r="M15" i="2"/>
  <c r="M17" i="2"/>
  <c r="P17" i="2" s="1"/>
  <c r="G18" i="2"/>
  <c r="M18" i="2"/>
  <c r="P18" i="2" s="1"/>
  <c r="M19" i="2"/>
  <c r="P19" i="2" s="1"/>
  <c r="G21" i="2"/>
  <c r="I21" i="2"/>
  <c r="M21" i="2" s="1"/>
  <c r="M23" i="2"/>
  <c r="M25" i="2"/>
  <c r="M27" i="2"/>
  <c r="M29" i="2"/>
  <c r="M31" i="2"/>
  <c r="M28" i="2" l="1"/>
  <c r="P27" i="2"/>
  <c r="M8" i="2"/>
  <c r="P6" i="2"/>
  <c r="M22" i="2"/>
  <c r="P21" i="2"/>
  <c r="M16" i="2"/>
  <c r="P15" i="2"/>
  <c r="M30" i="2"/>
  <c r="P29" i="2"/>
  <c r="M14" i="2"/>
  <c r="P13" i="2"/>
  <c r="M12" i="2"/>
  <c r="P11" i="2"/>
  <c r="M26" i="2"/>
  <c r="P25" i="2"/>
  <c r="M32" i="2"/>
  <c r="P31" i="2"/>
  <c r="M24" i="2"/>
  <c r="P23" i="2"/>
  <c r="M10" i="2"/>
  <c r="P9" i="2"/>
  <c r="M5" i="2"/>
  <c r="M33" i="2" s="1"/>
  <c r="P4" i="2"/>
  <c r="M20" i="2"/>
</calcChain>
</file>

<file path=xl/sharedStrings.xml><?xml version="1.0" encoding="utf-8"?>
<sst xmlns="http://schemas.openxmlformats.org/spreadsheetml/2006/main" count="125" uniqueCount="86">
  <si>
    <t>ÚV</t>
  </si>
  <si>
    <t>Řešení dluhové problematiky na území HMP</t>
  </si>
  <si>
    <t>Odborné sociální poradenství</t>
  </si>
  <si>
    <t>SANANIM z.ú.</t>
  </si>
  <si>
    <t>2022/26</t>
  </si>
  <si>
    <t>H</t>
  </si>
  <si>
    <t>Akcelerace rozvoje osobní asistence na základě doložených potřeb obyvatel HMP</t>
  </si>
  <si>
    <t>Osobní asistence</t>
  </si>
  <si>
    <t>Asistence, o.p.s.</t>
  </si>
  <si>
    <t>2022/27</t>
  </si>
  <si>
    <t>Maltézská pomoc, o.p.s.</t>
  </si>
  <si>
    <t>2022/24</t>
  </si>
  <si>
    <t>HEWER, z.s.</t>
  </si>
  <si>
    <t>2022/23</t>
  </si>
  <si>
    <t>Sociální služby zajišťující pilotní projekty Nových služeb v rámci Reformy psychiatrické péče</t>
  </si>
  <si>
    <t>PROGRESSIVE o.p.s.</t>
  </si>
  <si>
    <t>2022/28</t>
  </si>
  <si>
    <t>Krizová pomoc</t>
  </si>
  <si>
    <t>Dům tří přání, z.ú.</t>
  </si>
  <si>
    <t>2022/22</t>
  </si>
  <si>
    <t>L</t>
  </si>
  <si>
    <t>Noclehárny</t>
  </si>
  <si>
    <t>NADĚJE</t>
  </si>
  <si>
    <t>2022/31</t>
  </si>
  <si>
    <t>Řešení problematiky bezdomovectví na území HMP - řešení situace Michle II.</t>
  </si>
  <si>
    <t>Nízkoprahová denní centra</t>
  </si>
  <si>
    <t>2022/30</t>
  </si>
  <si>
    <t>Podpora v bydlení v bytech Městské nájemní agentury, městských ubytovnách, hotelech/hostelech</t>
  </si>
  <si>
    <t>Terénní programy</t>
  </si>
  <si>
    <t>2022/25</t>
  </si>
  <si>
    <t>Jako doma - Homelike, o.p.s.</t>
  </si>
  <si>
    <t>2022/32</t>
  </si>
  <si>
    <t>Armáda spásy v České republice, z. s.</t>
  </si>
  <si>
    <t>2022/19</t>
  </si>
  <si>
    <t>Podpora jednotlivců v bydlení, individuální podpora v bytech</t>
  </si>
  <si>
    <t>Sociální rehabilitace</t>
  </si>
  <si>
    <t>Společnost pro podporu lidí s mentálním postižením v České republice, z. s.</t>
  </si>
  <si>
    <t>2022/33</t>
  </si>
  <si>
    <t>K srdci klíč, o.p.s.</t>
  </si>
  <si>
    <t>2022/21</t>
  </si>
  <si>
    <t>Podpora v bydlení rodin s dětmi v bytové nouzi</t>
  </si>
  <si>
    <t>Neposeda, z.ú.</t>
  </si>
  <si>
    <t>2022/29</t>
  </si>
  <si>
    <t xml:space="preserve">Podpora v bydlení rodin s dětmi v bytové nouzi </t>
  </si>
  <si>
    <t>2022/20</t>
  </si>
  <si>
    <t>Sociálně aktivizační služby pro rodiny s dětmi</t>
  </si>
  <si>
    <t>SPOLEČNOU CESTOU z.s.</t>
  </si>
  <si>
    <t>2022/18</t>
  </si>
  <si>
    <t>ORGANIZACE</t>
  </si>
  <si>
    <t>Číslo projektu</t>
  </si>
  <si>
    <t>Dodatek</t>
  </si>
  <si>
    <t xml:space="preserve">Dodatek </t>
  </si>
  <si>
    <t>Smlouva</t>
  </si>
  <si>
    <t xml:space="preserve">Nesplňuje formální náležitosti a je špatně zvolený účel - nesplňuje podmínky pro poskytnutí dotace; projekt bude podpořen z úkolu "Transformace péče o Pražany, kteří potřebují intenzivní podporu a jsou, nebo by byli, umístěni do mimopražských zařízení" hrazeného v roce 2022 z evropského projektu  </t>
  </si>
  <si>
    <t>SPOLEČNOU CESTOU z.s. Celkem</t>
  </si>
  <si>
    <t>Armáda spásy v České republice, z. s. Celkem</t>
  </si>
  <si>
    <t>Společnost pro podporu lidí s mentálním postižením v České republice, z. s. Celkem</t>
  </si>
  <si>
    <t>Neposeda, z.ú. Celkem</t>
  </si>
  <si>
    <t>K srdci klíč, o.p.s. Celkem</t>
  </si>
  <si>
    <t>Jako doma - Homelike, o.p.s. Celkem</t>
  </si>
  <si>
    <t>NADĚJE Celkem</t>
  </si>
  <si>
    <t>Dům tří přání, z.ú. Celkem</t>
  </si>
  <si>
    <t>PROGRESSIVE o.p.s. Celkem</t>
  </si>
  <si>
    <t>HEWER, z.s. Celkem</t>
  </si>
  <si>
    <t>Maltézská pomoc, o.p.s. Celkem</t>
  </si>
  <si>
    <t>Asistence, o.p.s. Celkem</t>
  </si>
  <si>
    <t>SANANIM z.ú. Celkem</t>
  </si>
  <si>
    <t>Dodatek vč. metodiky</t>
  </si>
  <si>
    <t>Celkový součet</t>
  </si>
  <si>
    <t>Jednotka</t>
  </si>
  <si>
    <t>Cenová hladina upravená o specifika</t>
  </si>
  <si>
    <t>Maximální návrh podpory</t>
  </si>
  <si>
    <t>Zdůvodnění nepodpory</t>
  </si>
  <si>
    <t>Poznámka</t>
  </si>
  <si>
    <t>Kapacita v DS</t>
  </si>
  <si>
    <t>Rozvojový úkol Doplňkové sítě sociálních služeb na který je vydáno pověření:</t>
  </si>
  <si>
    <t>Identifikátor</t>
  </si>
  <si>
    <t>Druh služby</t>
  </si>
  <si>
    <t>Dotace poskytnutá usnesením Zastupitelstva HMP č. 33/4 ze dne 27. 1. 2022</t>
  </si>
  <si>
    <t>Požadavek na počet kapacit v žádosti*)</t>
  </si>
  <si>
    <r>
      <t xml:space="preserve">Maximální výše kompenzace čistých nákladů na sociální službu </t>
    </r>
    <r>
      <rPr>
        <b/>
        <sz val="11"/>
        <color theme="1"/>
        <rFont val="Calibri"/>
        <family val="2"/>
        <charset val="238"/>
        <scheme val="minor"/>
      </rPr>
      <t>(bez grantového ekvivalentu části snížené hodnoty nájemného a investičních zdrojů [např. vyplacených z IROP]**)</t>
    </r>
  </si>
  <si>
    <t>** grantový ekvivalent části snížené hodnoty nájemného a investiční zdroje ( např. vyplacené z IROP) se neprojevují v čistých nákladech služby, jsou však součástí maximální kompenzace veřejné podpory a organizace má povinnost je uvádět při hlášení veřejných zdrojů, které se na ní podílejí a dále je uvádět v přehledu zdrojů při závěrečném vyúčtování přiznané dotace</t>
  </si>
  <si>
    <t>* jedná se o kapacity na zajištění služby, které žadatel uvádí v žádosti; u kapacit, kde je uvedena nula je požadavek zaměřen pouze na zajištění vícenákladů a úvazkové zajištění je hrazeno v roce 2022 z projektu ESF.</t>
  </si>
  <si>
    <t>Návrh  dotace 2022 - II.  
(dopočet)</t>
  </si>
  <si>
    <t>Dotace 2022 celkem (při schválení návrhu na poskytnutí dotace II.)</t>
  </si>
  <si>
    <t>Příloha č. 1 k usnesení Zastupitelstva HMP č. 38/125 ze dne 16. 6.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</si>
</sst>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i/>
      <u/>
      <sz val="12"/>
      <color theme="1"/>
      <name val="Times New Roman"/>
      <family val="1"/>
      <charset val="238"/>
    </font>
  </fonts>
  <fills count="3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3" fillId="0" borderId="0" applyNumberFormat="0" applyFill="0" applyBorder="0" applyAlignment="0" applyProtection="0"/>
    <xf numFmtId="0" fontId="14" fillId="0" borderId="23" applyNumberFormat="0" applyFill="0" applyAlignment="0" applyProtection="0"/>
    <xf numFmtId="0" fontId="15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8" borderId="26" applyNumberFormat="0" applyAlignment="0" applyProtection="0"/>
    <xf numFmtId="0" fontId="20" fillId="9" borderId="27" applyNumberFormat="0" applyAlignment="0" applyProtection="0"/>
    <xf numFmtId="0" fontId="21" fillId="9" borderId="26" applyNumberFormat="0" applyAlignment="0" applyProtection="0"/>
    <xf numFmtId="0" fontId="22" fillId="0" borderId="28" applyNumberFormat="0" applyFill="0" applyAlignment="0" applyProtection="0"/>
    <xf numFmtId="0" fontId="23" fillId="10" borderId="29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" fillId="0" borderId="31" applyNumberFormat="0" applyFill="0" applyAlignment="0" applyProtection="0"/>
    <xf numFmtId="0" fontId="26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26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26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26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26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26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27" fillId="7" borderId="0" applyNumberFormat="0" applyBorder="0" applyAlignment="0" applyProtection="0"/>
    <xf numFmtId="0" fontId="4" fillId="11" borderId="30" applyNumberFormat="0" applyFont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5" borderId="0" applyNumberFormat="0" applyBorder="0" applyAlignment="0" applyProtection="0"/>
  </cellStyleXfs>
  <cellXfs count="96">
    <xf numFmtId="0" fontId="0" fillId="0" borderId="0" xfId="0"/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/>
    <xf numFmtId="3" fontId="6" fillId="0" borderId="2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3" fontId="6" fillId="0" borderId="8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3" fontId="6" fillId="0" borderId="14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3" fontId="8" fillId="0" borderId="8" xfId="0" applyNumberFormat="1" applyFont="1" applyBorder="1" applyAlignment="1">
      <alignment horizontal="center" vertical="center"/>
    </xf>
    <xf numFmtId="3" fontId="8" fillId="3" borderId="8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3" fontId="11" fillId="4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6" fillId="0" borderId="2" xfId="0" applyFont="1" applyBorder="1"/>
    <xf numFmtId="3" fontId="7" fillId="0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8" fillId="3" borderId="8" xfId="0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3" fontId="4" fillId="2" borderId="21" xfId="34" applyNumberForma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3" fontId="8" fillId="0" borderId="14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3" fontId="8" fillId="3" borderId="14" xfId="0" applyNumberFormat="1" applyFont="1" applyFill="1" applyBorder="1" applyAlignment="1">
      <alignment horizontal="center" vertical="center"/>
    </xf>
    <xf numFmtId="3" fontId="3" fillId="2" borderId="21" xfId="34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3" fontId="2" fillId="2" borderId="21" xfId="34" applyNumberFormat="1" applyFont="1" applyFill="1" applyBorder="1" applyAlignment="1">
      <alignment horizontal="center" vertical="center" wrapText="1"/>
    </xf>
    <xf numFmtId="3" fontId="1" fillId="2" borderId="22" xfId="34" applyNumberFormat="1" applyFont="1" applyFill="1" applyBorder="1" applyAlignment="1">
      <alignment horizontal="center" vertical="center" wrapText="1"/>
    </xf>
    <xf numFmtId="0" fontId="28" fillId="0" borderId="0" xfId="0" applyFont="1"/>
    <xf numFmtId="0" fontId="5" fillId="0" borderId="1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0" fontId="3" fillId="0" borderId="0" xfId="34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43">
    <cellStyle name="20 % – Zvýraznění 1" xfId="17" builtinId="30" customBuiltin="1"/>
    <cellStyle name="20 % – Zvýraznění 2" xfId="20" builtinId="34" customBuiltin="1"/>
    <cellStyle name="20 % – Zvýraznění 3" xfId="23" builtinId="38" customBuiltin="1"/>
    <cellStyle name="20 % – Zvýraznění 4" xfId="26" builtinId="42" customBuiltin="1"/>
    <cellStyle name="20 % – Zvýraznění 5" xfId="29" builtinId="46" customBuiltin="1"/>
    <cellStyle name="20 % – Zvýraznění 6" xfId="32" builtinId="50" customBuiltin="1"/>
    <cellStyle name="40 % – Zvýraznění 1" xfId="18" builtinId="31" customBuiltin="1"/>
    <cellStyle name="40 % – Zvýraznění 2" xfId="21" builtinId="35" customBuiltin="1"/>
    <cellStyle name="40 % – Zvýraznění 3" xfId="24" builtinId="39" customBuiltin="1"/>
    <cellStyle name="40 % – Zvýraznění 4" xfId="27" builtinId="43" customBuiltin="1"/>
    <cellStyle name="40 % – Zvýraznění 5" xfId="30" builtinId="47" customBuiltin="1"/>
    <cellStyle name="40 % – Zvýraznění 6" xfId="33" builtinId="51" customBuiltin="1"/>
    <cellStyle name="60 % – Zvýraznění 1 2" xfId="37" xr:uid="{96A1E81F-6930-4D18-BB3C-3B1906B0C831}"/>
    <cellStyle name="60 % – Zvýraznění 2 2" xfId="38" xr:uid="{61F47221-1F45-4BB4-A390-4BB4EE497C44}"/>
    <cellStyle name="60 % – Zvýraznění 3 2" xfId="39" xr:uid="{9850EE98-1B10-4500-AB2B-1B315FF0C161}"/>
    <cellStyle name="60 % – Zvýraznění 4 2" xfId="40" xr:uid="{8B7ED2BB-014D-46F5-B507-393BB81622E4}"/>
    <cellStyle name="60 % – Zvýraznění 5 2" xfId="41" xr:uid="{E02D6B6C-0191-4F1E-89E4-DAFC9210BF51}"/>
    <cellStyle name="60 % – Zvýraznění 6 2" xfId="42" xr:uid="{C1479D13-33CB-4BD8-B04E-D44E3E8A7A01}"/>
    <cellStyle name="Celkem" xfId="15" builtinId="25" customBuiltin="1"/>
    <cellStyle name="Kontrolní buňka" xfId="12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 2" xfId="35" xr:uid="{CFE4D081-5A67-460E-91A8-C6B7368E6D33}"/>
    <cellStyle name="Normální" xfId="0" builtinId="0"/>
    <cellStyle name="Normální 2" xfId="34" xr:uid="{E7C5D978-73FD-48A2-A9E4-B1A70DEDDE5D}"/>
    <cellStyle name="Poznámka 2" xfId="36" xr:uid="{8568FC03-B134-4324-9982-69BF8B9D6131}"/>
    <cellStyle name="Propojená buňka" xfId="11" builtinId="24" customBuiltin="1"/>
    <cellStyle name="Správně" xfId="6" builtinId="26" customBuiltin="1"/>
    <cellStyle name="Špatně" xfId="7" builtinId="27" customBuiltin="1"/>
    <cellStyle name="Text upozornění" xfId="13" builtinId="11" customBuiltin="1"/>
    <cellStyle name="Vstup" xfId="8" builtinId="20" customBuiltin="1"/>
    <cellStyle name="Výpočet" xfId="10" builtinId="22" customBuiltin="1"/>
    <cellStyle name="Výstup" xfId="9" builtinId="21" customBuiltin="1"/>
    <cellStyle name="Vysvětlující text" xfId="14" builtinId="53" customBuiltin="1"/>
    <cellStyle name="Zvýraznění 1" xfId="16" builtinId="29" customBuiltin="1"/>
    <cellStyle name="Zvýraznění 2" xfId="19" builtinId="33" customBuiltin="1"/>
    <cellStyle name="Zvýraznění 3" xfId="22" builtinId="37" customBuiltin="1"/>
    <cellStyle name="Zvýraznění 4" xfId="25" builtinId="41" customBuiltin="1"/>
    <cellStyle name="Zvýraznění 5" xfId="28" builtinId="45" customBuiltin="1"/>
    <cellStyle name="Zvýraznění 6" xfId="31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B96CF-F0AF-4470-88F6-5455617B257A}">
  <sheetPr>
    <pageSetUpPr fitToPage="1"/>
  </sheetPr>
  <dimension ref="A1:P34"/>
  <sheetViews>
    <sheetView tabSelected="1" topLeftCell="B1" zoomScale="50" zoomScaleNormal="50" workbookViewId="0">
      <selection activeCell="B1" sqref="B1"/>
    </sheetView>
  </sheetViews>
  <sheetFormatPr defaultColWidth="12.42578125" defaultRowHeight="15" x14ac:dyDescent="0.25"/>
  <cols>
    <col min="1" max="1" width="0" hidden="1" customWidth="1"/>
    <col min="2" max="2" width="27.85546875" customWidth="1"/>
    <col min="3" max="3" width="15.42578125" customWidth="1"/>
    <col min="4" max="4" width="18.140625" customWidth="1"/>
    <col min="5" max="5" width="43.5703125" customWidth="1"/>
    <col min="7" max="7" width="12.42578125" style="3"/>
    <col min="9" max="9" width="12.42578125" style="2"/>
    <col min="10" max="10" width="19" style="2" customWidth="1"/>
    <col min="11" max="11" width="12.42578125" style="2"/>
    <col min="12" max="12" width="17.85546875" style="2" customWidth="1"/>
    <col min="13" max="13" width="16.28515625" style="2" customWidth="1"/>
    <col min="14" max="14" width="28.42578125" style="1" customWidth="1"/>
    <col min="15" max="15" width="18.85546875" customWidth="1"/>
    <col min="16" max="16" width="20.7109375" customWidth="1"/>
  </cols>
  <sheetData>
    <row r="1" spans="1:16" ht="15.75" x14ac:dyDescent="0.25">
      <c r="B1" s="89" t="s">
        <v>85</v>
      </c>
    </row>
    <row r="2" spans="1:16" ht="15.75" thickBot="1" x14ac:dyDescent="0.3">
      <c r="A2" s="90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6" ht="181.5" customHeight="1" thickBot="1" x14ac:dyDescent="0.3">
      <c r="A3" s="48" t="s">
        <v>49</v>
      </c>
      <c r="B3" s="49" t="s">
        <v>48</v>
      </c>
      <c r="C3" s="50" t="s">
        <v>76</v>
      </c>
      <c r="D3" s="50" t="s">
        <v>77</v>
      </c>
      <c r="E3" s="50" t="s">
        <v>75</v>
      </c>
      <c r="F3" s="50" t="s">
        <v>69</v>
      </c>
      <c r="G3" s="50" t="s">
        <v>79</v>
      </c>
      <c r="H3" s="50" t="s">
        <v>74</v>
      </c>
      <c r="I3" s="61" t="s">
        <v>70</v>
      </c>
      <c r="J3" s="85" t="s">
        <v>80</v>
      </c>
      <c r="K3" s="61" t="s">
        <v>71</v>
      </c>
      <c r="L3" s="61" t="s">
        <v>78</v>
      </c>
      <c r="M3" s="87" t="s">
        <v>83</v>
      </c>
      <c r="N3" s="50" t="s">
        <v>72</v>
      </c>
      <c r="O3" s="50" t="s">
        <v>73</v>
      </c>
      <c r="P3" s="88" t="s">
        <v>84</v>
      </c>
    </row>
    <row r="4" spans="1:16" ht="38.25" x14ac:dyDescent="0.25">
      <c r="A4" s="28" t="s">
        <v>47</v>
      </c>
      <c r="B4" s="63" t="s">
        <v>46</v>
      </c>
      <c r="C4" s="13">
        <v>4044587</v>
      </c>
      <c r="D4" s="13" t="s">
        <v>45</v>
      </c>
      <c r="E4" s="13" t="s">
        <v>40</v>
      </c>
      <c r="F4" s="13" t="s">
        <v>0</v>
      </c>
      <c r="G4" s="12">
        <v>0</v>
      </c>
      <c r="H4" s="12">
        <v>2</v>
      </c>
      <c r="I4" s="11">
        <v>720815</v>
      </c>
      <c r="J4" s="11">
        <v>1441630</v>
      </c>
      <c r="K4" s="11">
        <v>65000</v>
      </c>
      <c r="L4" s="11">
        <v>0</v>
      </c>
      <c r="M4" s="11">
        <f t="shared" ref="M4:M31" si="0">FLOOR(K4,1000)</f>
        <v>65000</v>
      </c>
      <c r="N4" s="43"/>
      <c r="O4" s="64"/>
      <c r="P4" s="66">
        <f>L4+M4</f>
        <v>65000</v>
      </c>
    </row>
    <row r="5" spans="1:16" ht="30.75" thickBot="1" x14ac:dyDescent="0.3">
      <c r="A5" s="25"/>
      <c r="B5" s="70" t="s">
        <v>54</v>
      </c>
      <c r="C5" s="44"/>
      <c r="D5" s="44"/>
      <c r="E5" s="44"/>
      <c r="F5" s="44"/>
      <c r="G5" s="45"/>
      <c r="H5" s="45"/>
      <c r="I5" s="23"/>
      <c r="J5" s="23"/>
      <c r="K5" s="23"/>
      <c r="L5" s="23"/>
      <c r="M5" s="46">
        <f>M4</f>
        <v>65000</v>
      </c>
      <c r="N5" s="47"/>
      <c r="O5" s="71" t="s">
        <v>67</v>
      </c>
      <c r="P5" s="53"/>
    </row>
    <row r="6" spans="1:16" ht="26.25" thickBot="1" x14ac:dyDescent="0.3">
      <c r="A6" s="37" t="s">
        <v>44</v>
      </c>
      <c r="B6" s="26" t="s">
        <v>32</v>
      </c>
      <c r="C6" s="33">
        <v>2013318</v>
      </c>
      <c r="D6" s="33" t="s">
        <v>35</v>
      </c>
      <c r="E6" s="13" t="s">
        <v>43</v>
      </c>
      <c r="F6" s="13" t="s">
        <v>0</v>
      </c>
      <c r="G6" s="12">
        <f>0.56+14.66</f>
        <v>15.22</v>
      </c>
      <c r="H6" s="12">
        <v>4</v>
      </c>
      <c r="I6" s="11">
        <v>792201</v>
      </c>
      <c r="J6" s="11">
        <v>3168804</v>
      </c>
      <c r="K6" s="11">
        <v>100000</v>
      </c>
      <c r="L6" s="11">
        <v>0</v>
      </c>
      <c r="M6" s="11">
        <f t="shared" si="0"/>
        <v>100000</v>
      </c>
      <c r="N6" s="43"/>
      <c r="O6" s="73"/>
      <c r="P6" s="66">
        <f>L6+M6</f>
        <v>100000</v>
      </c>
    </row>
    <row r="7" spans="1:16" ht="45" customHeight="1" x14ac:dyDescent="0.25">
      <c r="A7" s="28" t="s">
        <v>33</v>
      </c>
      <c r="B7" s="29" t="s">
        <v>32</v>
      </c>
      <c r="C7" s="40">
        <v>9767396</v>
      </c>
      <c r="D7" s="40" t="s">
        <v>28</v>
      </c>
      <c r="E7" s="9" t="s">
        <v>27</v>
      </c>
      <c r="F7" s="9" t="s">
        <v>0</v>
      </c>
      <c r="G7" s="10">
        <v>15.75</v>
      </c>
      <c r="H7" s="18">
        <v>6</v>
      </c>
      <c r="I7" s="7">
        <v>792201</v>
      </c>
      <c r="J7" s="7">
        <v>4753206</v>
      </c>
      <c r="K7" s="7">
        <v>2367048</v>
      </c>
      <c r="L7" s="7">
        <v>0</v>
      </c>
      <c r="M7" s="7">
        <f t="shared" si="0"/>
        <v>2367000</v>
      </c>
      <c r="N7" s="41"/>
      <c r="O7" s="62"/>
      <c r="P7" s="67">
        <f>L7+M7</f>
        <v>2367000</v>
      </c>
    </row>
    <row r="8" spans="1:16" ht="45" customHeight="1" thickBot="1" x14ac:dyDescent="0.3">
      <c r="A8" s="37"/>
      <c r="B8" s="59" t="s">
        <v>55</v>
      </c>
      <c r="C8" s="36"/>
      <c r="D8" s="36"/>
      <c r="E8" s="15"/>
      <c r="F8" s="15"/>
      <c r="G8" s="14"/>
      <c r="H8" s="45"/>
      <c r="I8" s="5"/>
      <c r="J8" s="5"/>
      <c r="K8" s="5"/>
      <c r="L8" s="5"/>
      <c r="M8" s="46">
        <f>M6+M7</f>
        <v>2467000</v>
      </c>
      <c r="N8" s="54"/>
      <c r="O8" s="71" t="s">
        <v>50</v>
      </c>
      <c r="P8" s="53"/>
    </row>
    <row r="9" spans="1:16" x14ac:dyDescent="0.25">
      <c r="A9" s="24" t="s">
        <v>42</v>
      </c>
      <c r="B9" s="26" t="s">
        <v>41</v>
      </c>
      <c r="C9" s="33">
        <v>8793414</v>
      </c>
      <c r="D9" s="33" t="s">
        <v>28</v>
      </c>
      <c r="E9" s="13" t="s">
        <v>40</v>
      </c>
      <c r="F9" s="33" t="s">
        <v>0</v>
      </c>
      <c r="G9" s="33">
        <f>0.06+2</f>
        <v>2.06</v>
      </c>
      <c r="H9" s="34">
        <v>2</v>
      </c>
      <c r="I9" s="11">
        <v>792201</v>
      </c>
      <c r="J9" s="11">
        <v>1584402</v>
      </c>
      <c r="K9" s="11">
        <v>130000</v>
      </c>
      <c r="L9" s="11">
        <v>0</v>
      </c>
      <c r="M9" s="11">
        <f t="shared" si="0"/>
        <v>130000</v>
      </c>
      <c r="N9" s="43"/>
      <c r="O9" s="73"/>
      <c r="P9" s="66">
        <f>L9+M9</f>
        <v>130000</v>
      </c>
    </row>
    <row r="10" spans="1:16" ht="15.75" thickBot="1" x14ac:dyDescent="0.3">
      <c r="A10" s="24"/>
      <c r="B10" s="59" t="s">
        <v>57</v>
      </c>
      <c r="C10" s="36"/>
      <c r="D10" s="36"/>
      <c r="E10" s="15"/>
      <c r="F10" s="36"/>
      <c r="G10" s="36"/>
      <c r="H10" s="6"/>
      <c r="I10" s="5"/>
      <c r="J10" s="5"/>
      <c r="K10" s="5"/>
      <c r="L10" s="5"/>
      <c r="M10" s="46">
        <f>M9</f>
        <v>130000</v>
      </c>
      <c r="N10" s="15"/>
      <c r="O10" s="65" t="s">
        <v>50</v>
      </c>
      <c r="P10" s="53"/>
    </row>
    <row r="11" spans="1:16" ht="25.5" x14ac:dyDescent="0.25">
      <c r="A11" s="24" t="s">
        <v>39</v>
      </c>
      <c r="B11" s="26" t="s">
        <v>38</v>
      </c>
      <c r="C11" s="27">
        <v>9322835</v>
      </c>
      <c r="D11" s="33" t="s">
        <v>35</v>
      </c>
      <c r="E11" s="13" t="s">
        <v>34</v>
      </c>
      <c r="F11" s="13" t="s">
        <v>0</v>
      </c>
      <c r="G11" s="12">
        <f>0.1+3.9</f>
        <v>4</v>
      </c>
      <c r="H11" s="12">
        <v>4</v>
      </c>
      <c r="I11" s="11">
        <v>792201</v>
      </c>
      <c r="J11" s="11">
        <v>792201</v>
      </c>
      <c r="K11" s="11">
        <v>391570</v>
      </c>
      <c r="L11" s="11">
        <v>2370000</v>
      </c>
      <c r="M11" s="11">
        <f t="shared" si="0"/>
        <v>391000</v>
      </c>
      <c r="N11" s="13"/>
      <c r="O11" s="73"/>
      <c r="P11" s="66">
        <f>L11+M11</f>
        <v>2761000</v>
      </c>
    </row>
    <row r="12" spans="1:16" ht="15.75" thickBot="1" x14ac:dyDescent="0.3">
      <c r="A12" s="38"/>
      <c r="B12" s="59" t="s">
        <v>58</v>
      </c>
      <c r="C12" s="16"/>
      <c r="D12" s="36"/>
      <c r="E12" s="15"/>
      <c r="F12" s="15"/>
      <c r="G12" s="14"/>
      <c r="H12" s="14"/>
      <c r="I12" s="5"/>
      <c r="J12" s="5"/>
      <c r="K12" s="5"/>
      <c r="L12" s="5"/>
      <c r="M12" s="46">
        <f>M11</f>
        <v>391000</v>
      </c>
      <c r="N12" s="15"/>
      <c r="O12" s="65" t="s">
        <v>50</v>
      </c>
      <c r="P12" s="53"/>
    </row>
    <row r="13" spans="1:16" ht="154.5" customHeight="1" thickBot="1" x14ac:dyDescent="0.3">
      <c r="A13" s="25" t="s">
        <v>37</v>
      </c>
      <c r="B13" s="74" t="s">
        <v>36</v>
      </c>
      <c r="C13" s="75">
        <v>8974862</v>
      </c>
      <c r="D13" s="76" t="s">
        <v>35</v>
      </c>
      <c r="E13" s="77" t="s">
        <v>34</v>
      </c>
      <c r="F13" s="77" t="s">
        <v>0</v>
      </c>
      <c r="G13" s="78">
        <v>2.25</v>
      </c>
      <c r="H13" s="78">
        <v>0</v>
      </c>
      <c r="I13" s="22">
        <v>0</v>
      </c>
      <c r="J13" s="22">
        <v>0</v>
      </c>
      <c r="K13" s="22">
        <v>0</v>
      </c>
      <c r="L13" s="22">
        <v>0</v>
      </c>
      <c r="M13" s="22">
        <f t="shared" si="0"/>
        <v>0</v>
      </c>
      <c r="N13" s="79" t="s">
        <v>53</v>
      </c>
      <c r="O13" s="80"/>
      <c r="P13" s="66">
        <f>L13+M13</f>
        <v>0</v>
      </c>
    </row>
    <row r="14" spans="1:16" ht="57" customHeight="1" thickBot="1" x14ac:dyDescent="0.3">
      <c r="A14" s="38"/>
      <c r="B14" s="59" t="s">
        <v>56</v>
      </c>
      <c r="C14" s="81"/>
      <c r="D14" s="58"/>
      <c r="E14" s="44"/>
      <c r="F14" s="44"/>
      <c r="G14" s="45"/>
      <c r="H14" s="45"/>
      <c r="I14" s="23"/>
      <c r="J14" s="23"/>
      <c r="K14" s="23"/>
      <c r="L14" s="23"/>
      <c r="M14" s="46">
        <f>M13</f>
        <v>0</v>
      </c>
      <c r="N14" s="82"/>
      <c r="O14" s="83"/>
      <c r="P14" s="53"/>
    </row>
    <row r="15" spans="1:16" ht="39.75" customHeight="1" x14ac:dyDescent="0.25">
      <c r="A15" s="24" t="s">
        <v>31</v>
      </c>
      <c r="B15" s="26" t="s">
        <v>30</v>
      </c>
      <c r="C15" s="33">
        <v>1077412</v>
      </c>
      <c r="D15" s="33" t="s">
        <v>28</v>
      </c>
      <c r="E15" s="13" t="s">
        <v>27</v>
      </c>
      <c r="F15" s="13" t="s">
        <v>0</v>
      </c>
      <c r="G15" s="12">
        <f>0.1+4.9</f>
        <v>5</v>
      </c>
      <c r="H15" s="17">
        <v>5</v>
      </c>
      <c r="I15" s="11">
        <v>792201</v>
      </c>
      <c r="J15" s="11">
        <v>3961005</v>
      </c>
      <c r="K15" s="11">
        <v>1795385</v>
      </c>
      <c r="L15" s="11">
        <v>0</v>
      </c>
      <c r="M15" s="11">
        <f t="shared" si="0"/>
        <v>1795000</v>
      </c>
      <c r="N15" s="13"/>
      <c r="O15" s="64"/>
      <c r="P15" s="66">
        <f>L15+M15</f>
        <v>1795000</v>
      </c>
    </row>
    <row r="16" spans="1:16" ht="39.75" customHeight="1" thickBot="1" x14ac:dyDescent="0.3">
      <c r="A16" s="24"/>
      <c r="B16" s="59" t="s">
        <v>59</v>
      </c>
      <c r="C16" s="36"/>
      <c r="D16" s="36"/>
      <c r="E16" s="15"/>
      <c r="F16" s="15"/>
      <c r="G16" s="14"/>
      <c r="H16" s="45"/>
      <c r="I16" s="5"/>
      <c r="J16" s="5"/>
      <c r="K16" s="5"/>
      <c r="L16" s="5"/>
      <c r="M16" s="46">
        <f>M15</f>
        <v>1795000</v>
      </c>
      <c r="N16" s="15"/>
      <c r="O16" s="71" t="s">
        <v>51</v>
      </c>
      <c r="P16" s="53"/>
    </row>
    <row r="17" spans="1:16" ht="44.25" customHeight="1" x14ac:dyDescent="0.25">
      <c r="A17" s="24" t="s">
        <v>29</v>
      </c>
      <c r="B17" s="26" t="s">
        <v>22</v>
      </c>
      <c r="C17" s="33">
        <v>3396676</v>
      </c>
      <c r="D17" s="33" t="s">
        <v>28</v>
      </c>
      <c r="E17" s="13" t="s">
        <v>27</v>
      </c>
      <c r="F17" s="33" t="s">
        <v>0</v>
      </c>
      <c r="G17" s="55">
        <v>3.39</v>
      </c>
      <c r="H17" s="34">
        <v>4</v>
      </c>
      <c r="I17" s="11">
        <v>792201</v>
      </c>
      <c r="J17" s="11">
        <v>2685561.39</v>
      </c>
      <c r="K17" s="11">
        <v>1174800</v>
      </c>
      <c r="L17" s="11">
        <v>0</v>
      </c>
      <c r="M17" s="11">
        <f t="shared" si="0"/>
        <v>1174000</v>
      </c>
      <c r="N17" s="13"/>
      <c r="O17" s="64"/>
      <c r="P17" s="66">
        <f>L17+M17</f>
        <v>1174000</v>
      </c>
    </row>
    <row r="18" spans="1:16" ht="25.5" customHeight="1" x14ac:dyDescent="0.25">
      <c r="A18" s="24" t="s">
        <v>26</v>
      </c>
      <c r="B18" s="29" t="s">
        <v>22</v>
      </c>
      <c r="C18" s="40">
        <v>6722405</v>
      </c>
      <c r="D18" s="40" t="s">
        <v>25</v>
      </c>
      <c r="E18" s="92" t="s">
        <v>24</v>
      </c>
      <c r="F18" s="9" t="s">
        <v>0</v>
      </c>
      <c r="G18" s="8">
        <f>1+8</f>
        <v>9</v>
      </c>
      <c r="H18" s="19">
        <v>9</v>
      </c>
      <c r="I18" s="7">
        <v>686053</v>
      </c>
      <c r="J18" s="7">
        <v>6174477</v>
      </c>
      <c r="K18" s="7">
        <v>3087238.5</v>
      </c>
      <c r="L18" s="7">
        <v>0</v>
      </c>
      <c r="M18" s="7">
        <f t="shared" si="0"/>
        <v>3087000</v>
      </c>
      <c r="N18" s="9"/>
      <c r="O18" s="62"/>
      <c r="P18" s="67">
        <f>L18+M18</f>
        <v>3087000</v>
      </c>
    </row>
    <row r="19" spans="1:16" x14ac:dyDescent="0.25">
      <c r="A19" s="24" t="s">
        <v>23</v>
      </c>
      <c r="B19" s="29" t="s">
        <v>22</v>
      </c>
      <c r="C19" s="40">
        <v>1025057</v>
      </c>
      <c r="D19" s="40" t="s">
        <v>21</v>
      </c>
      <c r="E19" s="92"/>
      <c r="F19" s="9" t="s">
        <v>20</v>
      </c>
      <c r="G19" s="8">
        <v>40</v>
      </c>
      <c r="H19" s="19">
        <v>40</v>
      </c>
      <c r="I19" s="7">
        <v>119293</v>
      </c>
      <c r="J19" s="7">
        <v>4771720</v>
      </c>
      <c r="K19" s="7">
        <v>2385860</v>
      </c>
      <c r="L19" s="7">
        <v>0</v>
      </c>
      <c r="M19" s="7">
        <f t="shared" si="0"/>
        <v>2385000</v>
      </c>
      <c r="N19" s="9"/>
      <c r="O19" s="62"/>
      <c r="P19" s="67">
        <f>L19+M19</f>
        <v>2385000</v>
      </c>
    </row>
    <row r="20" spans="1:16" ht="15.75" thickBot="1" x14ac:dyDescent="0.3">
      <c r="A20" s="24"/>
      <c r="B20" s="59" t="s">
        <v>60</v>
      </c>
      <c r="C20" s="36"/>
      <c r="D20" s="36"/>
      <c r="E20" s="36"/>
      <c r="F20" s="15"/>
      <c r="G20" s="6"/>
      <c r="H20" s="56"/>
      <c r="I20" s="5"/>
      <c r="J20" s="5"/>
      <c r="K20" s="5"/>
      <c r="L20" s="5"/>
      <c r="M20" s="46">
        <f>M17+M18+M19</f>
        <v>6646000</v>
      </c>
      <c r="N20" s="15"/>
      <c r="O20" s="71" t="s">
        <v>50</v>
      </c>
      <c r="P20" s="53"/>
    </row>
    <row r="21" spans="1:16" ht="25.5" x14ac:dyDescent="0.25">
      <c r="A21" s="24" t="s">
        <v>19</v>
      </c>
      <c r="B21" s="26" t="s">
        <v>18</v>
      </c>
      <c r="C21" s="33">
        <v>7064139</v>
      </c>
      <c r="D21" s="33" t="s">
        <v>17</v>
      </c>
      <c r="E21" s="33" t="s">
        <v>14</v>
      </c>
      <c r="F21" s="13" t="s">
        <v>0</v>
      </c>
      <c r="G21" s="12">
        <f>0.14+0.52+9.6</f>
        <v>10.26</v>
      </c>
      <c r="H21" s="17">
        <v>7.38</v>
      </c>
      <c r="I21" s="11">
        <f>(710861*1.15)</f>
        <v>817490.14999999991</v>
      </c>
      <c r="J21" s="11">
        <v>6033077.3069999991</v>
      </c>
      <c r="K21" s="11">
        <v>3016538.6534999995</v>
      </c>
      <c r="L21" s="11">
        <v>0</v>
      </c>
      <c r="M21" s="11">
        <f t="shared" si="0"/>
        <v>3016000</v>
      </c>
      <c r="N21" s="13"/>
      <c r="O21" s="73"/>
      <c r="P21" s="66">
        <f>L21+M21</f>
        <v>3016000</v>
      </c>
    </row>
    <row r="22" spans="1:16" ht="15.75" thickBot="1" x14ac:dyDescent="0.3">
      <c r="A22" s="24"/>
      <c r="B22" s="59" t="s">
        <v>61</v>
      </c>
      <c r="C22" s="36"/>
      <c r="D22" s="36"/>
      <c r="E22" s="36"/>
      <c r="F22" s="15"/>
      <c r="G22" s="14"/>
      <c r="H22" s="45"/>
      <c r="I22" s="5"/>
      <c r="J22" s="5"/>
      <c r="K22" s="5"/>
      <c r="L22" s="5"/>
      <c r="M22" s="46">
        <f>M21</f>
        <v>3016000</v>
      </c>
      <c r="N22" s="15"/>
      <c r="O22" s="65" t="s">
        <v>52</v>
      </c>
      <c r="P22" s="53"/>
    </row>
    <row r="23" spans="1:16" ht="25.5" x14ac:dyDescent="0.25">
      <c r="A23" s="24" t="s">
        <v>16</v>
      </c>
      <c r="B23" s="26" t="s">
        <v>15</v>
      </c>
      <c r="C23" s="33">
        <v>2527240</v>
      </c>
      <c r="D23" s="33" t="s">
        <v>2</v>
      </c>
      <c r="E23" s="13" t="s">
        <v>14</v>
      </c>
      <c r="F23" s="33" t="s">
        <v>0</v>
      </c>
      <c r="G23" s="33">
        <v>5.7</v>
      </c>
      <c r="H23" s="57">
        <v>5</v>
      </c>
      <c r="I23" s="11">
        <v>724449</v>
      </c>
      <c r="J23" s="11">
        <v>3622245</v>
      </c>
      <c r="K23" s="11">
        <v>1509268.75</v>
      </c>
      <c r="L23" s="11">
        <v>0</v>
      </c>
      <c r="M23" s="11">
        <f t="shared" si="0"/>
        <v>1509000</v>
      </c>
      <c r="N23" s="13"/>
      <c r="O23" s="73"/>
      <c r="P23" s="66">
        <f>L23+M23</f>
        <v>1509000</v>
      </c>
    </row>
    <row r="24" spans="1:16" ht="15.75" thickBot="1" x14ac:dyDescent="0.3">
      <c r="A24" s="24"/>
      <c r="B24" s="59" t="s">
        <v>62</v>
      </c>
      <c r="C24" s="36"/>
      <c r="D24" s="36"/>
      <c r="E24" s="15"/>
      <c r="F24" s="36"/>
      <c r="G24" s="36"/>
      <c r="H24" s="58"/>
      <c r="I24" s="5"/>
      <c r="J24" s="5"/>
      <c r="K24" s="5"/>
      <c r="L24" s="5"/>
      <c r="M24" s="46">
        <f>M23</f>
        <v>1509000</v>
      </c>
      <c r="N24" s="15"/>
      <c r="O24" s="65" t="s">
        <v>52</v>
      </c>
      <c r="P24" s="53"/>
    </row>
    <row r="25" spans="1:16" ht="25.5" x14ac:dyDescent="0.25">
      <c r="A25" s="24" t="s">
        <v>13</v>
      </c>
      <c r="B25" s="26" t="s">
        <v>12</v>
      </c>
      <c r="C25" s="33">
        <v>2091132</v>
      </c>
      <c r="D25" s="33" t="s">
        <v>7</v>
      </c>
      <c r="E25" s="33" t="s">
        <v>6</v>
      </c>
      <c r="F25" s="33" t="s">
        <v>5</v>
      </c>
      <c r="G25" s="34">
        <v>32000</v>
      </c>
      <c r="H25" s="35">
        <v>32000</v>
      </c>
      <c r="I25" s="11">
        <v>553</v>
      </c>
      <c r="J25" s="22">
        <v>14816000</v>
      </c>
      <c r="K25" s="11">
        <v>7408000</v>
      </c>
      <c r="L25" s="11">
        <v>0</v>
      </c>
      <c r="M25" s="11">
        <f t="shared" si="0"/>
        <v>7408000</v>
      </c>
      <c r="N25" s="13"/>
      <c r="O25" s="73"/>
      <c r="P25" s="66">
        <f>L25+M25</f>
        <v>7408000</v>
      </c>
    </row>
    <row r="26" spans="1:16" ht="15.75" thickBot="1" x14ac:dyDescent="0.3">
      <c r="A26" s="24"/>
      <c r="B26" s="59" t="s">
        <v>63</v>
      </c>
      <c r="C26" s="36"/>
      <c r="D26" s="36"/>
      <c r="E26" s="36"/>
      <c r="F26" s="36"/>
      <c r="G26" s="6"/>
      <c r="H26" s="56"/>
      <c r="I26" s="5"/>
      <c r="J26" s="23"/>
      <c r="K26" s="5"/>
      <c r="L26" s="5"/>
      <c r="M26" s="46">
        <f>M25</f>
        <v>7408000</v>
      </c>
      <c r="N26" s="15"/>
      <c r="O26" s="65" t="s">
        <v>52</v>
      </c>
      <c r="P26" s="53"/>
    </row>
    <row r="27" spans="1:16" ht="25.5" x14ac:dyDescent="0.25">
      <c r="A27" s="24" t="s">
        <v>11</v>
      </c>
      <c r="B27" s="26" t="s">
        <v>10</v>
      </c>
      <c r="C27" s="33">
        <v>2014388</v>
      </c>
      <c r="D27" s="33" t="s">
        <v>7</v>
      </c>
      <c r="E27" s="33" t="s">
        <v>6</v>
      </c>
      <c r="F27" s="33" t="s">
        <v>5</v>
      </c>
      <c r="G27" s="34">
        <v>10000</v>
      </c>
      <c r="H27" s="35">
        <v>10000</v>
      </c>
      <c r="I27" s="11">
        <v>553</v>
      </c>
      <c r="J27" s="22">
        <v>4630000</v>
      </c>
      <c r="K27" s="11">
        <v>2315000</v>
      </c>
      <c r="L27" s="11">
        <v>0</v>
      </c>
      <c r="M27" s="11">
        <f t="shared" si="0"/>
        <v>2315000</v>
      </c>
      <c r="N27" s="13"/>
      <c r="O27" s="64"/>
      <c r="P27" s="66">
        <f>L27+M27</f>
        <v>2315000</v>
      </c>
    </row>
    <row r="28" spans="1:16" ht="37.5" customHeight="1" thickBot="1" x14ac:dyDescent="0.3">
      <c r="A28" s="24"/>
      <c r="B28" s="59" t="s">
        <v>64</v>
      </c>
      <c r="C28" s="36"/>
      <c r="D28" s="36"/>
      <c r="E28" s="36"/>
      <c r="F28" s="36"/>
      <c r="G28" s="6"/>
      <c r="H28" s="56"/>
      <c r="I28" s="5"/>
      <c r="J28" s="23"/>
      <c r="K28" s="5"/>
      <c r="L28" s="5"/>
      <c r="M28" s="46">
        <f>M27</f>
        <v>2315000</v>
      </c>
      <c r="N28" s="15"/>
      <c r="O28" s="71" t="s">
        <v>51</v>
      </c>
      <c r="P28" s="53"/>
    </row>
    <row r="29" spans="1:16" ht="25.5" x14ac:dyDescent="0.25">
      <c r="A29" s="24" t="s">
        <v>9</v>
      </c>
      <c r="B29" s="26" t="s">
        <v>8</v>
      </c>
      <c r="C29" s="33">
        <v>8483647</v>
      </c>
      <c r="D29" s="33" t="s">
        <v>7</v>
      </c>
      <c r="E29" s="33" t="s">
        <v>6</v>
      </c>
      <c r="F29" s="33" t="s">
        <v>5</v>
      </c>
      <c r="G29" s="34">
        <v>12000</v>
      </c>
      <c r="H29" s="35">
        <v>12000</v>
      </c>
      <c r="I29" s="11">
        <v>553</v>
      </c>
      <c r="J29" s="22">
        <v>5556000</v>
      </c>
      <c r="K29" s="11">
        <v>2778000</v>
      </c>
      <c r="L29" s="11">
        <v>0</v>
      </c>
      <c r="M29" s="11">
        <f t="shared" si="0"/>
        <v>2778000</v>
      </c>
      <c r="N29" s="13"/>
      <c r="O29" s="73"/>
      <c r="P29" s="66">
        <f>L29+M29</f>
        <v>2778000</v>
      </c>
    </row>
    <row r="30" spans="1:16" ht="15.75" thickBot="1" x14ac:dyDescent="0.3">
      <c r="A30" s="38"/>
      <c r="B30" s="59" t="s">
        <v>65</v>
      </c>
      <c r="C30" s="36"/>
      <c r="D30" s="36"/>
      <c r="E30" s="36"/>
      <c r="F30" s="36"/>
      <c r="G30" s="6"/>
      <c r="H30" s="56"/>
      <c r="I30" s="5"/>
      <c r="J30" s="23"/>
      <c r="K30" s="5"/>
      <c r="L30" s="5"/>
      <c r="M30" s="46">
        <f>M29</f>
        <v>2778000</v>
      </c>
      <c r="N30" s="15"/>
      <c r="O30" s="65" t="s">
        <v>52</v>
      </c>
      <c r="P30" s="53"/>
    </row>
    <row r="31" spans="1:16" ht="26.25" thickBot="1" x14ac:dyDescent="0.3">
      <c r="A31" s="25" t="s">
        <v>4</v>
      </c>
      <c r="B31" s="39" t="s">
        <v>3</v>
      </c>
      <c r="C31" s="30">
        <v>2925617</v>
      </c>
      <c r="D31" s="30" t="s">
        <v>2</v>
      </c>
      <c r="E31" s="30" t="s">
        <v>1</v>
      </c>
      <c r="F31" s="30" t="s">
        <v>0</v>
      </c>
      <c r="G31" s="72">
        <v>1</v>
      </c>
      <c r="H31" s="84">
        <v>1</v>
      </c>
      <c r="I31" s="32">
        <v>724449</v>
      </c>
      <c r="J31" s="32">
        <v>724449</v>
      </c>
      <c r="K31" s="32">
        <v>362224</v>
      </c>
      <c r="L31" s="32">
        <v>0</v>
      </c>
      <c r="M31" s="32">
        <f t="shared" si="0"/>
        <v>362000</v>
      </c>
      <c r="N31" s="31"/>
      <c r="O31" s="68"/>
      <c r="P31" s="69">
        <f>L31+M31</f>
        <v>362000</v>
      </c>
    </row>
    <row r="32" spans="1:16" ht="15.75" thickBot="1" x14ac:dyDescent="0.3">
      <c r="A32" s="4"/>
      <c r="B32" s="59" t="s">
        <v>66</v>
      </c>
      <c r="C32" s="51"/>
      <c r="D32" s="51"/>
      <c r="E32" s="51"/>
      <c r="F32" s="51"/>
      <c r="G32" s="14"/>
      <c r="H32" s="51"/>
      <c r="I32" s="5"/>
      <c r="J32" s="5"/>
      <c r="K32" s="52"/>
      <c r="L32" s="52"/>
      <c r="M32" s="46">
        <f>M31</f>
        <v>362000</v>
      </c>
      <c r="N32" s="15"/>
      <c r="O32" s="65" t="s">
        <v>52</v>
      </c>
      <c r="P32" s="53"/>
    </row>
    <row r="33" spans="2:13" ht="15" customHeight="1" x14ac:dyDescent="0.25">
      <c r="B33" s="42" t="s">
        <v>68</v>
      </c>
      <c r="J33" s="60"/>
      <c r="K33" s="20"/>
      <c r="L33" s="20"/>
      <c r="M33" s="21">
        <f>M5+M8+M10+M12+M14+M16+M20+M22+M24+M26+M28+M30+M32</f>
        <v>28882000</v>
      </c>
    </row>
    <row r="34" spans="2:13" ht="159.75" customHeight="1" x14ac:dyDescent="0.25">
      <c r="E34" s="86"/>
      <c r="G34" s="95" t="s">
        <v>82</v>
      </c>
      <c r="H34" s="95"/>
      <c r="J34" s="93" t="s">
        <v>81</v>
      </c>
      <c r="K34" s="94"/>
      <c r="L34" s="94"/>
    </row>
  </sheetData>
  <mergeCells count="4">
    <mergeCell ref="A2:N2"/>
    <mergeCell ref="E18:E19"/>
    <mergeCell ref="J34:L34"/>
    <mergeCell ref="G34:H34"/>
  </mergeCells>
  <pageMargins left="0.25" right="0.25" top="0.75" bottom="0.75" header="0.3" footer="0.3"/>
  <pageSetup paperSize="8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DS - II.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Tůmová Kateřina (MHMP, SOV)</dc:creator>
  <cp:lastModifiedBy>Tůmová Kateřina (MHMP, SOV)</cp:lastModifiedBy>
  <cp:lastPrinted>2022-05-25T10:21:24Z</cp:lastPrinted>
  <dcterms:created xsi:type="dcterms:W3CDTF">2015-06-05T18:19:34Z</dcterms:created>
  <dcterms:modified xsi:type="dcterms:W3CDTF">2022-06-24T08:04:26Z</dcterms:modified>
</cp:coreProperties>
</file>